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DieseArbeitsmappe" autoCompressPictures="0" defaultThemeVersion="124226"/>
  <mc:AlternateContent xmlns:mc="http://schemas.openxmlformats.org/markup-compatibility/2006">
    <mc:Choice Requires="x15">
      <x15ac:absPath xmlns:x15ac="http://schemas.microsoft.com/office/spreadsheetml/2010/11/ac" url="Y:\Alle\_ESFHB\NEU\"/>
    </mc:Choice>
  </mc:AlternateContent>
  <xr:revisionPtr revIDLastSave="0" documentId="8_{E46C6A8E-6785-4457-8A33-D5394D5DE8B8}" xr6:coauthVersionLast="45" xr6:coauthVersionMax="45" xr10:uidLastSave="{00000000-0000-0000-0000-000000000000}"/>
  <bookViews>
    <workbookView xWindow="-120" yWindow="-120" windowWidth="29040" windowHeight="15840" xr2:uid="{00000000-000D-0000-FFFF-FFFF00000000}"/>
  </bookViews>
  <sheets>
    <sheet name="Vereinbarung" sheetId="1" r:id="rId1"/>
    <sheet name="Merkblatt Bundessubventionen" sheetId="8" r:id="rId2"/>
    <sheet name="Beteiligungsansätze" sheetId="7" r:id="rId3"/>
    <sheet name="Rückforderung_neu" sheetId="6" r:id="rId4"/>
    <sheet name="Laufweg" sheetId="5" r:id="rId5"/>
  </sheets>
  <definedNames>
    <definedName name="_xlnm.Print_Area" localSheetId="2">Beteiligungsansätze!$A$1:$A$31</definedName>
    <definedName name="_xlnm.Print_Area" localSheetId="4">Laufweg!$A$1:$F$41</definedName>
    <definedName name="_xlnm.Print_Area" localSheetId="0">Vereinbarung!$A$2:$F$46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2" i="1" l="1"/>
  <c r="E22" i="1"/>
  <c r="D12" i="1"/>
  <c r="B14" i="1"/>
  <c r="K18" i="1"/>
  <c r="C28" i="1"/>
  <c r="E5" i="6"/>
  <c r="D33" i="6"/>
  <c r="G36" i="6"/>
  <c r="E6" i="6"/>
  <c r="E7" i="6"/>
  <c r="F7" i="6"/>
  <c r="G40" i="6"/>
  <c r="G39" i="6"/>
  <c r="C37" i="6"/>
  <c r="C34" i="6"/>
  <c r="C36" i="6"/>
  <c r="E37" i="6"/>
  <c r="C28" i="6"/>
  <c r="E26" i="6"/>
  <c r="G30" i="6"/>
  <c r="E17" i="6"/>
  <c r="C17" i="6"/>
  <c r="H17" i="6"/>
  <c r="E16" i="6"/>
  <c r="C16" i="6"/>
  <c r="E15" i="6"/>
  <c r="C15" i="6"/>
  <c r="H15" i="6"/>
  <c r="E14" i="6"/>
  <c r="C14" i="6"/>
  <c r="C13" i="6"/>
  <c r="C5" i="6"/>
  <c r="C4" i="6"/>
  <c r="C3" i="6"/>
  <c r="H16" i="6"/>
  <c r="H14" i="6"/>
  <c r="G8" i="6"/>
  <c r="E27" i="6"/>
  <c r="E30" i="6"/>
  <c r="H30" i="6"/>
  <c r="C45" i="6"/>
  <c r="F6" i="6"/>
  <c r="G37" i="6"/>
  <c r="A28" i="6"/>
  <c r="H8" i="6"/>
  <c r="E9" i="6"/>
  <c r="H9" i="6"/>
  <c r="G38" i="6"/>
  <c r="C18" i="1"/>
  <c r="E17" i="1"/>
  <c r="C19" i="1"/>
  <c r="C27" i="1"/>
  <c r="E13" i="6"/>
  <c r="H13" i="6"/>
  <c r="G42" i="6"/>
  <c r="E19" i="1"/>
  <c r="E27" i="1"/>
  <c r="C26" i="1"/>
  <c r="E26" i="1"/>
  <c r="H38" i="6"/>
  <c r="H50" i="6"/>
  <c r="G44" i="6"/>
  <c r="E45" i="6"/>
  <c r="G45" i="6"/>
  <c r="H40" i="6"/>
  <c r="H51" i="6"/>
  <c r="H39" i="6"/>
  <c r="H52" i="6"/>
  <c r="H37" i="6"/>
  <c r="H49" i="6"/>
  <c r="G51" i="6"/>
  <c r="G52" i="6"/>
  <c r="G49" i="6"/>
  <c r="G50" i="6"/>
</calcChain>
</file>

<file path=xl/sharedStrings.xml><?xml version="1.0" encoding="utf-8"?>
<sst xmlns="http://schemas.openxmlformats.org/spreadsheetml/2006/main" count="176" uniqueCount="151">
  <si>
    <t>Schulungskosten</t>
  </si>
  <si>
    <t>Kursunterlagen</t>
  </si>
  <si>
    <t>Prüfungsgebühren</t>
  </si>
  <si>
    <t>Name:</t>
  </si>
  <si>
    <t>Beschäftigungsgrad:</t>
  </si>
  <si>
    <t>Amt/Abteilung:</t>
  </si>
  <si>
    <t>Weiterbildung:</t>
  </si>
  <si>
    <t>Beginn der Weiterbildung:</t>
  </si>
  <si>
    <t>Datum des Abschlusses:</t>
  </si>
  <si>
    <t>Leistungen Kanton</t>
  </si>
  <si>
    <t>Leistungen Mitarbeite-rin/Mitarbeiter</t>
  </si>
  <si>
    <t>Kostenverteilung insgesamt</t>
  </si>
  <si>
    <t>Mitarbeiterin / Mitarbeiter</t>
  </si>
  <si>
    <t>Datum:</t>
  </si>
  <si>
    <t>Unterschrift:</t>
  </si>
  <si>
    <t>Jahreslohn (inkl. 13. Mtsl.) Fr.</t>
  </si>
  <si>
    <t>bei 100% Beschäftigung (ohne Kinder-/Familienzulagen)</t>
  </si>
  <si>
    <t>Anzahl Lektionen:</t>
  </si>
  <si>
    <t>Arbeitstage</t>
  </si>
  <si>
    <t>: 9 =</t>
  </si>
  <si>
    <t>Tagesansatz Fr.</t>
  </si>
  <si>
    <t xml:space="preserve">Fr.  </t>
  </si>
  <si>
    <t xml:space="preserve">davon Cash-out    </t>
  </si>
  <si>
    <t>(Jahreslohn : 235)</t>
  </si>
  <si>
    <t>(vor Beginn der Weiterbildung)</t>
  </si>
  <si>
    <t>Bei Teilzeitbeschäftigung:                                          entsprechende Anzahl Tage bezahlter Urlaub</t>
  </si>
  <si>
    <t>Lohnäquivalent in Fr.</t>
  </si>
  <si>
    <t>Hinweise: Gelbe Felder ausfüllen. Mit Tabulator zum nächsten Feld springen.</t>
  </si>
  <si>
    <t>Leiter POE</t>
  </si>
  <si>
    <t xml:space="preserve">                Es ist auch der Zeitaufwand ausserhalb der Arbeitszeiten einzutragen, jedoch nur die reine Kurszeit</t>
  </si>
  <si>
    <t>Kostenbeteiligungs- und Rückerstattungsvereinbarung</t>
  </si>
  <si>
    <t>Hinweis:  Es sind alle gelben Felder auszufüllen (notfalls Schätzungen)</t>
  </si>
  <si>
    <t>Schritt 1</t>
  </si>
  <si>
    <t>Mitarbeiterin/Mitarbeiter (MA)</t>
  </si>
  <si>
    <t>Schritt 2</t>
  </si>
  <si>
    <t>Amtsleitung (AL)</t>
  </si>
  <si>
    <t>Schritt 3</t>
  </si>
  <si>
    <t>Schritt 4</t>
  </si>
  <si>
    <t>Schritt 5</t>
  </si>
  <si>
    <t>Original bei MA, Kopien bei PDL und AL</t>
  </si>
  <si>
    <t>Schritt 6</t>
  </si>
  <si>
    <t>Mitarbeiter/in</t>
  </si>
  <si>
    <t>Schritt 7</t>
  </si>
  <si>
    <t>Schritt 8</t>
  </si>
  <si>
    <t>POE</t>
  </si>
  <si>
    <t>zugestellt werden. Wichtig dabei ist, dass die Rechnungsadresse auf die Dienststelle (z.H. Teil-</t>
  </si>
  <si>
    <t>nehmer/in) lautet und nicht auf die Privatadresse.</t>
  </si>
  <si>
    <t>Spesen</t>
  </si>
  <si>
    <t>PDL</t>
  </si>
  <si>
    <t>ABB/Berufsfachschulen: Christian Brunner</t>
  </si>
  <si>
    <t>ABB/Berufsberatung: Sabine Reinecke</t>
  </si>
  <si>
    <t>Amt für Mittelschulen: Adrian Bachmann</t>
  </si>
  <si>
    <t>Die Funktion der PDL wird in folgenden Ämtern delegiert:</t>
  </si>
  <si>
    <t>** Nur mit der Zustellung der ersten Rechnung notwendig</t>
  </si>
  <si>
    <t>Mitarbeiter/in:</t>
  </si>
  <si>
    <t>Weiterbildungsvereinbarung vom:</t>
  </si>
  <si>
    <t>Kursdauer:</t>
  </si>
  <si>
    <t>bis</t>
  </si>
  <si>
    <t>Dauer der Rückerstattungspflicht:</t>
  </si>
  <si>
    <t>Austritt:</t>
  </si>
  <si>
    <t>Kostenanteile gemäss</t>
  </si>
  <si>
    <t>Leistungen</t>
  </si>
  <si>
    <t>Anteil</t>
  </si>
  <si>
    <t>Staat</t>
  </si>
  <si>
    <t>Arbeitszeit</t>
  </si>
  <si>
    <t>Fr.</t>
  </si>
  <si>
    <t>Bisher ausbezahlte Kurskosten:</t>
  </si>
  <si>
    <t>gemäss SAP (inkl. Kursunterlagen u. Prüfungsgeb.)</t>
  </si>
  <si>
    <t>Bisher ausbezahlte Spesen:</t>
  </si>
  <si>
    <t>gemäss SAP (soweit zu Lasten Spesenkonto Amt)</t>
  </si>
  <si>
    <t>Bisher angerechnete Arbeitszeit:</t>
  </si>
  <si>
    <t>Rückerstattung</t>
  </si>
  <si>
    <t>Dauer der Rückerstattungspflicht gem. Vereinbarung:</t>
  </si>
  <si>
    <t>Tage</t>
  </si>
  <si>
    <t>(1 Monat = 30 Tage)</t>
  </si>
  <si>
    <t>:</t>
  </si>
  <si>
    <t>Angerechnete Arbeitszeit:</t>
  </si>
  <si>
    <t>Einstufung am Ende der Schulung:</t>
  </si>
  <si>
    <t>Jahreslohn bei 100% ohne 13. Mtsl.:</t>
  </si>
  <si>
    <t>Jahresstunden:</t>
  </si>
  <si>
    <t>(= Ansatz</t>
  </si>
  <si>
    <t>Kosten der angerechneten Arbeitszeit:</t>
  </si>
  <si>
    <t>x</t>
  </si>
  <si>
    <t>= Fr.</t>
  </si>
  <si>
    <r>
      <t>Ausbezahlte Kurskosten</t>
    </r>
    <r>
      <rPr>
        <b/>
        <sz val="10"/>
        <rFont val="Arial"/>
        <family val="2"/>
      </rPr>
      <t>:</t>
    </r>
  </si>
  <si>
    <r>
      <t xml:space="preserve">Ausbezahlte Spesen </t>
    </r>
    <r>
      <rPr>
        <i/>
        <sz val="8"/>
        <rFont val="Arial"/>
        <family val="2"/>
      </rPr>
      <t>(soweit zu Lasten Spesenkonto Amt verbucht)</t>
    </r>
    <r>
      <rPr>
        <b/>
        <sz val="10"/>
        <rFont val="Arial"/>
        <family val="2"/>
      </rPr>
      <t>:</t>
    </r>
  </si>
  <si>
    <r>
      <t>Rückerstattungsforderung</t>
    </r>
    <r>
      <rPr>
        <b/>
        <sz val="10"/>
        <rFont val="Arial"/>
        <family val="2"/>
      </rPr>
      <t>:</t>
    </r>
  </si>
  <si>
    <t xml:space="preserve">   Verrechnung mit Lohn im Monat</t>
  </si>
  <si>
    <t>(soweit möglich)</t>
  </si>
  <si>
    <t xml:space="preserve">   Arbeitszeit</t>
  </si>
  <si>
    <t>LA 1001</t>
  </si>
  <si>
    <t>(Anteil 13. Monatslohn wird automatisch berechnet; keine SAP-Mutation erforderlich)</t>
  </si>
  <si>
    <t xml:space="preserve">   Spesen</t>
  </si>
  <si>
    <t>LA 6100</t>
  </si>
  <si>
    <t>Personalamt: Kurskosten</t>
  </si>
  <si>
    <t xml:space="preserve">   Rückforderung in bar mit Einzahlungsschein(en)</t>
  </si>
  <si>
    <t>Rückerstattung Kurskosten, Spesen usw., die vom Personalamt übernommen wurden:</t>
  </si>
  <si>
    <t>Meldung an Personalamt, Abt. POE, zur Rückforderung</t>
  </si>
  <si>
    <r>
      <t>Kopie an</t>
    </r>
    <r>
      <rPr>
        <sz val="10"/>
        <rFont val="Arial"/>
      </rPr>
      <t>: Mitarbeiter/in und Amtsleitung</t>
    </r>
  </si>
  <si>
    <t>(letztes der drei Daten)</t>
  </si>
  <si>
    <t>Jahre</t>
  </si>
  <si>
    <r>
      <t>Std.</t>
    </r>
    <r>
      <rPr>
        <sz val="10"/>
        <rFont val="Arial"/>
      </rPr>
      <t xml:space="preserve"> </t>
    </r>
    <r>
      <rPr>
        <i/>
        <sz val="8"/>
        <rFont val="Arial"/>
        <family val="2"/>
      </rPr>
      <t>(gemäss Zeiterfassung oder</t>
    </r>
  </si>
  <si>
    <r>
      <t xml:space="preserve">         Bestätigung der Amtsleitung). </t>
    </r>
    <r>
      <rPr>
        <sz val="10"/>
        <rFont val="Arial"/>
        <family val="2"/>
      </rPr>
      <t>Grundlage:</t>
    </r>
  </si>
  <si>
    <t xml:space="preserve">Zeiterfassungtabellen von….bis…. </t>
  </si>
  <si>
    <t>AXX/X</t>
  </si>
  <si>
    <t xml:space="preserve"> + Funktionszulage jährlich Fr.</t>
  </si>
  <si>
    <t>Vollzeit-Tage</t>
  </si>
  <si>
    <t xml:space="preserve"> + Anteil 13. Monatslohn Fr.</t>
  </si>
  <si>
    <t>Letzte Beitragszahlung durch POE:</t>
  </si>
  <si>
    <t>Letzte Inanspruchnahme Arb.zeit:</t>
  </si>
  <si>
    <t>Vereinbarung:</t>
  </si>
  <si>
    <t>Dauer ab massgebendem Zeitpunkt bis zum Austritt:</t>
  </si>
  <si>
    <t>Abzüglich Freibetrag:</t>
  </si>
  <si>
    <t>Beteiligung des Kantons, die den Betrag von Fr. 5000.-- übersteigt:</t>
  </si>
  <si>
    <t>PD-Leiter/in Departement (PDL)</t>
  </si>
  <si>
    <t>zurück an PDL</t>
  </si>
  <si>
    <t>* Falls der Kanton die gesamten Schulungskosten bezahlt, kann die Rechnung der POE zur Zahlung</t>
  </si>
  <si>
    <t>stellt Antrag an Amtsleitung (Kosten, Start- und Abschlusszeitpunkt, Lektionenzahl)</t>
  </si>
  <si>
    <t>nimmt schriftlich Stellung zum Nutzen der Weiterbildung für das Amt</t>
  </si>
  <si>
    <t>erstellt Entwurf der KRV</t>
  </si>
  <si>
    <t>unterzeichnet KRV oder schickt sie zur Anpassung</t>
  </si>
  <si>
    <t>lässt KRV von AL und MA unterzeichnen</t>
  </si>
  <si>
    <t>meldet sich für die Weiterbildung an</t>
  </si>
  <si>
    <t xml:space="preserve">bezahlt Rechnungen* </t>
  </si>
  <si>
    <t xml:space="preserve">schickt Kopie der KRV** und </t>
  </si>
  <si>
    <t>überweist den Kantonsanteil mit nächstem Lohn</t>
  </si>
  <si>
    <t xml:space="preserve">    (235 Arbeitstage x 8,4 Std.)</t>
  </si>
  <si>
    <t>Grundlohn je Arbeitsstunde:</t>
  </si>
  <si>
    <t>Original der Rechnungen an POE</t>
  </si>
  <si>
    <t>LA7140</t>
  </si>
  <si>
    <t>Laufweg Rückerstattungsberechnung</t>
  </si>
  <si>
    <t>1. PDL  füllt bei Kündigung MA das Formular aus und schickt es an POE</t>
  </si>
  <si>
    <t>2. POE trägt das Datum der letzten Zahlung ein sowie den vom zentralen Kredit bezahlte Betrag. Zurück an PDL.</t>
  </si>
  <si>
    <t>3. PDL bespricht mit MA die Verrechnungsart und informiert POE</t>
  </si>
  <si>
    <t xml:space="preserve">    PDL stellt Rechnung oder macht Lohnabzug für übrige Beiträge des Kantons (Zeilen 49 und 51) </t>
  </si>
  <si>
    <t>4. POE stellt Rechnung oder macht Lohnabzug für Cash-Kantonsbeiträge (Zeile 52);</t>
  </si>
  <si>
    <t>Rückerstattung bei Kostenbeteiligungs- und Rückerstattungsvereinbarung erstellt ab 1.6.2012</t>
  </si>
  <si>
    <t>vereinbarung KRV</t>
  </si>
  <si>
    <t>Laufweg Kostenbeteiligungs- und Rückerstattungs-</t>
  </si>
  <si>
    <t>Steueramt: Othmar Kohler</t>
  </si>
  <si>
    <t>Die Höhe der Beteiligung des Kantons ist abhängig vom Nutzen der Weiterbildung für die aktuelle Stelle der Antragstellerin / 
des Antragstellers</t>
  </si>
  <si>
    <t>Amtsleitung</t>
  </si>
  <si>
    <t>Kurskosten</t>
  </si>
  <si>
    <t>Bundes- oder Kantonsbeiträge</t>
  </si>
  <si>
    <t>Kurskosten abzüglich Beiträge</t>
  </si>
  <si>
    <t>Zeitaufwand in ganzen Tagen (reine Kurszeit,
9 Lektionen = 1 Arbeitstag à 8,4 Std.)</t>
  </si>
  <si>
    <t>Beilage: Beschreibung der Weiterbildung (Unterlagen des Anbieters)</t>
  </si>
  <si>
    <t>Siehe Merkblatt Bundessubventionen</t>
  </si>
  <si>
    <r>
      <t xml:space="preserve">Ab dem Zeitpunkt des Eintreffens der Kündigung des Arbeitsverhältnisses durch die Mitarbeiterin / den Mitarbeiter endet die Leistungsverpflichtung des Kantons. </t>
    </r>
    <r>
      <rPr>
        <b/>
        <sz val="10"/>
        <rFont val="Arial"/>
        <family val="2"/>
      </rPr>
      <t xml:space="preserve">Rückerstattung: </t>
    </r>
    <r>
      <rPr>
        <sz val="10"/>
        <rFont val="Arial"/>
        <family val="2"/>
      </rPr>
      <t>Erfolgt die Auflösung des Arbeitsverhältnisses innerhalb der Probezeit, sind alle vom Kanton geleisteten Beiträge zurückzuzahlen</t>
    </r>
    <r>
      <rPr>
        <b/>
        <sz val="10"/>
        <rFont val="Arial"/>
        <family val="2"/>
      </rPr>
      <t xml:space="preserve">. </t>
    </r>
    <r>
      <rPr>
        <sz val="10"/>
        <rFont val="Arial"/>
        <family val="2"/>
      </rPr>
      <t xml:space="preserve">Endet das Arbeitsverhältnis innerhalb von drei Jahren nach der letzten Beitragszahlung oder der zuletzt erfolgten Inanspruchnahme von Arbeitszeit, erstattet die Mitarbeiterin oder der Mitarbeiter die Beteiligung des Kantons (finanzielle Leistungen und zur Verfügung gestellte Arbeitszeit), die den Betrag von Fr. 5000.- übersteigt, anteilmässig nach Massgabe der Dauer zwischen dem Ende des Arbeitsverhältnisses und der Frist von drei Jahren Dauer zurück. Der Wechsel des Arbeitsplatzes innerhalb der Staatsverwaltung löst keine Rückerstattung aus, die Rückerstattungsvereinbarung gilt weiter. Die Rückerstattung entfällt, wenn die Beendigung des Arbeitsverhältnisses nicht durch die Mitarbeiterin oder den Mitarbeiter verursacht wurde. Die Rückerstattungs-leistung kann vom Staat mit der Besoldung oder dem Arbeitszeitguthaben verrechnet werden.
</t>
    </r>
  </si>
  <si>
    <t>Kursunterlagen und Spesen gehen im Normalfall zu Lasten der Mitarbeiterin/des Mitarbeiters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</si>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</sst>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dd/mm/yyyy"/>
    <numFmt numFmtId="166" formatCode="dd/mm/yyyy\)"/>
    <numFmt numFmtId="167" formatCode="\(\ 0"/>
    <numFmt numFmtId="168" formatCode="0\)"/>
    <numFmt numFmtId="169" formatCode="\=\ 0.00%"/>
    <numFmt numFmtId="170" formatCode="\(mmmm\ yyyy\)"/>
    <numFmt numFmtId="171" formatCode="yyyy\)"/>
    <numFmt numFmtId="172" formatCode="mmmm\ yy"/>
    <numFmt numFmtId="173" formatCode="dd/mm/yyyy;@"/>
  </numFmts>
  <fonts count="25" x14ac:knownFonts="1">
    <font>
      <sz val="10"/>
      <name val="Arial"/>
    </font>
    <font>
      <sz val="10"/>
      <color theme="1"/>
      <name val="Arial"/>
      <family val="2"/>
    </font>
    <font>
      <sz val="10"/>
      <color theme="1"/>
      <name val="Arial"/>
      <family val="2"/>
    </font>
    <font>
      <i/>
      <sz val="8"/>
      <name val="Arial"/>
      <family val="2"/>
    </font>
    <font>
      <b/>
      <u/>
      <sz val="10"/>
      <name val="Arial"/>
      <family val="2"/>
    </font>
    <font>
      <b/>
      <sz val="14"/>
      <name val="Arial"/>
      <family val="2"/>
    </font>
    <font>
      <sz val="14"/>
      <name val="Arial"/>
      <family val="2"/>
    </font>
    <font>
      <sz val="10"/>
      <name val="Arial"/>
      <family val="2"/>
    </font>
    <font>
      <i/>
      <sz val="10"/>
      <name val="Arial"/>
      <family val="2"/>
    </font>
    <font>
      <u/>
      <sz val="10"/>
      <name val="Arial"/>
      <family val="2"/>
    </font>
    <font>
      <b/>
      <i/>
      <sz val="10"/>
      <name val="Arial"/>
      <family val="2"/>
    </font>
    <font>
      <b/>
      <sz val="12"/>
      <color indexed="10"/>
      <name val="Arial"/>
      <family val="2"/>
    </font>
    <font>
      <sz val="8"/>
      <name val="Arial"/>
      <family val="2"/>
    </font>
    <font>
      <i/>
      <sz val="10"/>
      <color indexed="10"/>
      <name val="Arial"/>
      <family val="2"/>
    </font>
    <font>
      <sz val="8"/>
      <name val="Arial"/>
    </font>
    <font>
      <sz val="9"/>
      <name val="Arial"/>
      <family val="2"/>
    </font>
    <font>
      <b/>
      <i/>
      <sz val="8"/>
      <name val="Arial"/>
      <family val="2"/>
    </font>
    <font>
      <b/>
      <sz val="10"/>
      <name val="Arial"/>
      <family val="2"/>
    </font>
    <font>
      <sz val="14"/>
      <color theme="1"/>
      <name val="Arial"/>
      <family val="2"/>
    </font>
    <font>
      <b/>
      <sz val="12"/>
      <name val="Arial"/>
      <family val="2"/>
    </font>
    <font>
      <b/>
      <i/>
      <u/>
      <sz val="11"/>
      <name val="Arial"/>
      <family val="2"/>
    </font>
    <font>
      <b/>
      <sz val="10"/>
      <color rgb="FFFF0000"/>
      <name val="Arial"/>
      <family val="2"/>
    </font>
    <font>
      <sz val="10"/>
      <color theme="0"/>
      <name val="Arial"/>
      <family val="2"/>
    </font>
    <font>
      <b/>
      <sz val="14"/>
      <color theme="1"/>
      <name val="Arial"/>
      <family val="2"/>
    </font>
    <font>
      <b/>
      <sz val="11"/>
      <name val="Arial"/>
      <family val="2"/>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theme="6" tint="0.79998168889431442"/>
        <bgColor indexed="64"/>
      </patternFill>
    </fill>
  </fills>
  <borders count="32">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hair">
        <color indexed="64"/>
      </top>
      <bottom/>
      <diagonal/>
    </border>
    <border>
      <left/>
      <right/>
      <top style="thin">
        <color indexed="64"/>
      </top>
      <bottom/>
      <diagonal/>
    </border>
    <border>
      <left/>
      <right/>
      <top/>
      <bottom style="double">
        <color indexed="64"/>
      </bottom>
      <diagonal/>
    </border>
    <border>
      <left/>
      <right/>
      <top style="medium">
        <color indexed="64"/>
      </top>
      <bottom style="medium">
        <color indexed="64"/>
      </bottom>
      <diagonal/>
    </border>
  </borders>
  <cellStyleXfs count="1">
    <xf numFmtId="0" fontId="0" fillId="0" borderId="0"/>
  </cellStyleXfs>
  <cellXfs count="207">
    <xf numFmtId="0" fontId="0" fillId="0" borderId="0" xfId="0"/>
    <xf numFmtId="4" fontId="0" fillId="0" borderId="0" xfId="0" applyNumberFormat="1"/>
    <xf numFmtId="0" fontId="3" fillId="0" borderId="0" xfId="0" applyNumberFormat="1" applyFont="1"/>
    <xf numFmtId="4" fontId="3" fillId="0" borderId="0" xfId="0" applyNumberFormat="1" applyFont="1"/>
    <xf numFmtId="4" fontId="4" fillId="0" borderId="0" xfId="0" applyNumberFormat="1" applyFont="1"/>
    <xf numFmtId="4" fontId="4" fillId="0" borderId="0" xfId="0" applyNumberFormat="1" applyFont="1" applyAlignment="1">
      <alignment horizontal="right"/>
    </xf>
    <xf numFmtId="0" fontId="4" fillId="0" borderId="0" xfId="0" applyFont="1" applyAlignment="1">
      <alignment vertical="top"/>
    </xf>
    <xf numFmtId="4" fontId="5" fillId="0" borderId="0" xfId="0" applyNumberFormat="1" applyFont="1"/>
    <xf numFmtId="4" fontId="6" fillId="0" borderId="0" xfId="0" applyNumberFormat="1" applyFont="1"/>
    <xf numFmtId="0" fontId="6" fillId="0" borderId="0" xfId="0" applyFont="1"/>
    <xf numFmtId="4" fontId="7" fillId="0" borderId="0" xfId="0" applyNumberFormat="1" applyFont="1"/>
    <xf numFmtId="0" fontId="7" fillId="0" borderId="0" xfId="0" applyFont="1"/>
    <xf numFmtId="4" fontId="8" fillId="0" borderId="0" xfId="0" applyNumberFormat="1" applyFont="1"/>
    <xf numFmtId="0" fontId="8" fillId="0" borderId="0" xfId="0" applyFont="1"/>
    <xf numFmtId="0" fontId="8" fillId="0" borderId="0" xfId="0" applyFont="1" applyAlignment="1">
      <alignment horizontal="center"/>
    </xf>
    <xf numFmtId="4" fontId="8" fillId="0" borderId="0" xfId="0" quotePrefix="1" applyNumberFormat="1" applyFont="1" applyAlignment="1">
      <alignment horizontal="center"/>
    </xf>
    <xf numFmtId="2" fontId="8" fillId="0" borderId="0" xfId="0" applyNumberFormat="1" applyFont="1" applyAlignment="1">
      <alignment horizontal="right"/>
    </xf>
    <xf numFmtId="4" fontId="8" fillId="0" borderId="0" xfId="0" applyNumberFormat="1" applyFont="1" applyAlignment="1">
      <alignment horizontal="right"/>
    </xf>
    <xf numFmtId="0" fontId="10" fillId="0" borderId="0" xfId="0" applyFont="1"/>
    <xf numFmtId="0" fontId="3" fillId="0" borderId="0" xfId="0" applyFont="1"/>
    <xf numFmtId="4" fontId="3" fillId="0" borderId="0" xfId="0" applyNumberFormat="1" applyFont="1" applyAlignment="1">
      <alignment horizontal="center"/>
    </xf>
    <xf numFmtId="4" fontId="9" fillId="0" borderId="0" xfId="0" applyNumberFormat="1" applyFont="1"/>
    <xf numFmtId="10" fontId="0" fillId="2" borderId="0" xfId="0" applyNumberFormat="1" applyFill="1" applyProtection="1">
      <protection locked="0"/>
    </xf>
    <xf numFmtId="1" fontId="8" fillId="2" borderId="0" xfId="0" applyNumberFormat="1" applyFont="1" applyFill="1" applyProtection="1">
      <protection locked="0"/>
    </xf>
    <xf numFmtId="4" fontId="8" fillId="2" borderId="0" xfId="0" applyNumberFormat="1" applyFont="1" applyFill="1" applyProtection="1">
      <protection locked="0"/>
    </xf>
    <xf numFmtId="0" fontId="3" fillId="0" borderId="0" xfId="0" applyFont="1" applyAlignment="1">
      <alignment horizontal="right"/>
    </xf>
    <xf numFmtId="4" fontId="3" fillId="0" borderId="0" xfId="0" applyNumberFormat="1" applyFont="1" applyAlignment="1">
      <alignment horizontal="left"/>
    </xf>
    <xf numFmtId="4" fontId="12" fillId="0" borderId="0" xfId="0" applyNumberFormat="1" applyFont="1" applyAlignment="1">
      <alignment horizontal="right"/>
    </xf>
    <xf numFmtId="164" fontId="0" fillId="0" borderId="1" xfId="0" applyNumberFormat="1" applyBorder="1" applyAlignment="1">
      <alignment horizontal="center" vertical="center"/>
    </xf>
    <xf numFmtId="164" fontId="0" fillId="0" borderId="2" xfId="0" applyNumberFormat="1" applyBorder="1" applyAlignment="1">
      <alignment horizontal="center" vertical="center"/>
    </xf>
    <xf numFmtId="0" fontId="15" fillId="0" borderId="0" xfId="0" applyFont="1"/>
    <xf numFmtId="0" fontId="12" fillId="0" borderId="0" xfId="0" applyFont="1"/>
    <xf numFmtId="4" fontId="12" fillId="0" borderId="0" xfId="0" applyNumberFormat="1" applyFont="1"/>
    <xf numFmtId="4" fontId="16" fillId="0" borderId="0" xfId="0" applyNumberFormat="1" applyFont="1" applyAlignment="1">
      <alignment vertical="center"/>
    </xf>
    <xf numFmtId="0" fontId="17" fillId="0" borderId="0" xfId="0" applyFont="1"/>
    <xf numFmtId="0" fontId="2" fillId="0" borderId="0" xfId="0" applyFont="1"/>
    <xf numFmtId="14" fontId="0" fillId="2" borderId="24" xfId="0" applyNumberFormat="1" applyFill="1" applyBorder="1" applyAlignment="1" applyProtection="1">
      <alignment horizontal="left"/>
      <protection locked="0"/>
    </xf>
    <xf numFmtId="14" fontId="0" fillId="2" borderId="23" xfId="0" applyNumberFormat="1" applyFill="1" applyBorder="1" applyAlignment="1" applyProtection="1">
      <alignment horizontal="left"/>
      <protection locked="0"/>
    </xf>
    <xf numFmtId="2" fontId="0" fillId="2" borderId="25" xfId="0" applyNumberFormat="1" applyFill="1" applyBorder="1" applyAlignment="1" applyProtection="1">
      <alignment horizontal="right"/>
      <protection locked="0"/>
    </xf>
    <xf numFmtId="2" fontId="17" fillId="2" borderId="23" xfId="0" applyNumberFormat="1" applyFont="1" applyFill="1" applyBorder="1" applyAlignment="1" applyProtection="1">
      <alignment horizontal="right"/>
      <protection locked="0"/>
    </xf>
    <xf numFmtId="2" fontId="17" fillId="2" borderId="24" xfId="0" applyNumberFormat="1" applyFont="1" applyFill="1" applyBorder="1" applyProtection="1">
      <protection locked="0"/>
    </xf>
    <xf numFmtId="0" fontId="0" fillId="0" borderId="0" xfId="0" applyBorder="1" applyAlignment="1" applyProtection="1"/>
    <xf numFmtId="0" fontId="0" fillId="0" borderId="0" xfId="0" applyFill="1" applyProtection="1"/>
    <xf numFmtId="2" fontId="0" fillId="2" borderId="23" xfId="0" applyNumberFormat="1" applyFill="1" applyBorder="1" applyProtection="1">
      <protection locked="0"/>
    </xf>
    <xf numFmtId="2" fontId="7" fillId="0" borderId="0" xfId="0" applyNumberFormat="1" applyFont="1" applyFill="1" applyBorder="1" applyAlignment="1" applyProtection="1">
      <alignment horizontal="right"/>
    </xf>
    <xf numFmtId="0" fontId="0" fillId="2" borderId="25" xfId="0" applyFill="1" applyBorder="1" applyAlignment="1" applyProtection="1">
      <alignment horizontal="center" vertical="center"/>
      <protection locked="0"/>
    </xf>
    <xf numFmtId="172" fontId="0" fillId="2" borderId="0" xfId="0" applyNumberFormat="1" applyFill="1" applyBorder="1" applyAlignment="1" applyProtection="1">
      <alignment horizontal="left"/>
      <protection locked="0"/>
    </xf>
    <xf numFmtId="172" fontId="12" fillId="2" borderId="0" xfId="0" applyNumberFormat="1" applyFont="1" applyFill="1" applyBorder="1" applyAlignment="1" applyProtection="1">
      <alignment horizontal="left"/>
      <protection locked="0"/>
    </xf>
    <xf numFmtId="4" fontId="17" fillId="2" borderId="23" xfId="0" applyNumberFormat="1" applyFont="1" applyFill="1" applyBorder="1" applyAlignment="1" applyProtection="1">
      <alignment horizontal="left"/>
      <protection locked="0"/>
    </xf>
    <xf numFmtId="0" fontId="0" fillId="0" borderId="24" xfId="0" applyFill="1" applyBorder="1" applyAlignment="1" applyProtection="1">
      <alignment horizontal="right"/>
    </xf>
    <xf numFmtId="173" fontId="0" fillId="2" borderId="0" xfId="0" quotePrefix="1" applyNumberFormat="1" applyFill="1" applyAlignment="1" applyProtection="1">
      <alignment horizontal="left"/>
      <protection locked="0"/>
    </xf>
    <xf numFmtId="173" fontId="0" fillId="2" borderId="0" xfId="0" quotePrefix="1" applyNumberFormat="1" applyFill="1" applyAlignment="1" applyProtection="1">
      <alignment horizontal="right"/>
      <protection locked="0"/>
    </xf>
    <xf numFmtId="49" fontId="7" fillId="2" borderId="23" xfId="0" applyNumberFormat="1" applyFont="1" applyFill="1" applyBorder="1" applyAlignment="1" applyProtection="1">
      <alignment horizontal="right"/>
      <protection locked="0"/>
    </xf>
    <xf numFmtId="4" fontId="0" fillId="2" borderId="24" xfId="0" applyNumberFormat="1" applyFill="1" applyBorder="1" applyProtection="1">
      <protection locked="0"/>
    </xf>
    <xf numFmtId="0" fontId="19" fillId="0" borderId="0" xfId="0" applyFont="1" applyProtection="1"/>
    <xf numFmtId="0" fontId="0" fillId="0" borderId="23" xfId="0" applyBorder="1" applyProtection="1"/>
    <xf numFmtId="0" fontId="0" fillId="0" borderId="0" xfId="0" applyProtection="1"/>
    <xf numFmtId="0" fontId="0" fillId="0" borderId="24" xfId="0" applyBorder="1" applyProtection="1"/>
    <xf numFmtId="0" fontId="3" fillId="0" borderId="0" xfId="0" applyFont="1" applyProtection="1"/>
    <xf numFmtId="0" fontId="7" fillId="0" borderId="0" xfId="0" applyFont="1" applyProtection="1"/>
    <xf numFmtId="0" fontId="21" fillId="0" borderId="0" xfId="0" applyFont="1" applyProtection="1"/>
    <xf numFmtId="0" fontId="17" fillId="0" borderId="0" xfId="0" applyFont="1" applyProtection="1"/>
    <xf numFmtId="0" fontId="0" fillId="0" borderId="0" xfId="0" applyAlignment="1" applyProtection="1">
      <alignment horizontal="right"/>
    </xf>
    <xf numFmtId="0" fontId="0" fillId="0" borderId="25" xfId="0" applyBorder="1" applyProtection="1"/>
    <xf numFmtId="0" fontId="0" fillId="0" borderId="26" xfId="0" applyBorder="1" applyProtection="1"/>
    <xf numFmtId="0" fontId="7" fillId="0" borderId="0" xfId="0" applyFont="1" applyFill="1" applyBorder="1" applyProtection="1"/>
    <xf numFmtId="10" fontId="0" fillId="0" borderId="0" xfId="0" applyNumberFormat="1" applyProtection="1"/>
    <xf numFmtId="2" fontId="0" fillId="0" borderId="0" xfId="0" applyNumberFormat="1" applyAlignment="1" applyProtection="1">
      <alignment horizontal="right"/>
    </xf>
    <xf numFmtId="0" fontId="20" fillId="0" borderId="0" xfId="0" applyFont="1" applyProtection="1"/>
    <xf numFmtId="0" fontId="4" fillId="0" borderId="0" xfId="0" applyFont="1" applyProtection="1"/>
    <xf numFmtId="2" fontId="0" fillId="0" borderId="0" xfId="0" applyNumberFormat="1" applyProtection="1"/>
    <xf numFmtId="0" fontId="0" fillId="0" borderId="0" xfId="0" applyAlignment="1" applyProtection="1">
      <alignment horizontal="center"/>
    </xf>
    <xf numFmtId="0" fontId="3" fillId="0" borderId="0" xfId="0" applyFont="1" applyAlignment="1" applyProtection="1">
      <alignment horizontal="right"/>
    </xf>
    <xf numFmtId="14" fontId="0" fillId="0" borderId="0" xfId="0" applyNumberFormat="1" applyAlignment="1" applyProtection="1">
      <alignment horizontal="center"/>
    </xf>
    <xf numFmtId="1" fontId="0" fillId="0" borderId="0" xfId="0" applyNumberFormat="1" applyProtection="1"/>
    <xf numFmtId="165" fontId="3" fillId="0" borderId="0" xfId="0" applyNumberFormat="1" applyFont="1" applyProtection="1"/>
    <xf numFmtId="0" fontId="3" fillId="0" borderId="0" xfId="0" applyFont="1" applyAlignment="1" applyProtection="1">
      <alignment horizontal="center"/>
    </xf>
    <xf numFmtId="166" fontId="3" fillId="0" borderId="0" xfId="0" applyNumberFormat="1" applyFont="1" applyProtection="1"/>
    <xf numFmtId="0" fontId="0" fillId="0" borderId="27" xfId="0" applyBorder="1" applyProtection="1"/>
    <xf numFmtId="2" fontId="0" fillId="0" borderId="27" xfId="0" applyNumberFormat="1" applyBorder="1" applyProtection="1"/>
    <xf numFmtId="10" fontId="17" fillId="0" borderId="0" xfId="0" applyNumberFormat="1" applyFont="1" applyProtection="1"/>
    <xf numFmtId="167" fontId="0" fillId="0" borderId="0" xfId="0" applyNumberFormat="1" applyProtection="1"/>
    <xf numFmtId="168" fontId="0" fillId="0" borderId="0" xfId="0" applyNumberFormat="1" applyAlignment="1" applyProtection="1">
      <alignment horizontal="left"/>
    </xf>
    <xf numFmtId="169" fontId="7" fillId="0" borderId="0" xfId="0" applyNumberFormat="1" applyFont="1" applyProtection="1"/>
    <xf numFmtId="1" fontId="0" fillId="0" borderId="0" xfId="0" applyNumberFormat="1" applyAlignment="1" applyProtection="1">
      <alignment horizontal="left"/>
    </xf>
    <xf numFmtId="0" fontId="7" fillId="0" borderId="0" xfId="0" quotePrefix="1" applyFont="1" applyProtection="1"/>
    <xf numFmtId="171" fontId="0" fillId="0" borderId="0" xfId="0" applyNumberFormat="1" applyAlignment="1" applyProtection="1">
      <alignment horizontal="left"/>
    </xf>
    <xf numFmtId="2" fontId="17" fillId="0" borderId="24" xfId="0" applyNumberFormat="1" applyFont="1" applyBorder="1" applyProtection="1"/>
    <xf numFmtId="2" fontId="0" fillId="0" borderId="28" xfId="0" applyNumberFormat="1" applyBorder="1" applyProtection="1"/>
    <xf numFmtId="49" fontId="0" fillId="0" borderId="0" xfId="0" applyNumberFormat="1" applyAlignment="1" applyProtection="1">
      <alignment horizontal="center"/>
    </xf>
    <xf numFmtId="2" fontId="0" fillId="0" borderId="0" xfId="0" applyNumberFormat="1" applyAlignment="1" applyProtection="1">
      <alignment horizontal="left"/>
    </xf>
    <xf numFmtId="49" fontId="7" fillId="0" borderId="0" xfId="0" quotePrefix="1" applyNumberFormat="1" applyFont="1" applyBorder="1" applyProtection="1"/>
    <xf numFmtId="2" fontId="7" fillId="0" borderId="0" xfId="0" applyNumberFormat="1" applyFont="1" applyBorder="1" applyAlignment="1" applyProtection="1">
      <alignment horizontal="right"/>
    </xf>
    <xf numFmtId="10" fontId="3" fillId="0" borderId="0" xfId="0" applyNumberFormat="1" applyFont="1" applyAlignment="1" applyProtection="1">
      <alignment horizontal="right"/>
    </xf>
    <xf numFmtId="2" fontId="0" fillId="0" borderId="0" xfId="0" applyNumberFormat="1" applyBorder="1" applyProtection="1"/>
    <xf numFmtId="49" fontId="7" fillId="0" borderId="0" xfId="0" quotePrefix="1" applyNumberFormat="1" applyFont="1" applyAlignment="1" applyProtection="1">
      <alignment horizontal="left"/>
    </xf>
    <xf numFmtId="0" fontId="0" fillId="0" borderId="0" xfId="0" applyAlignment="1" applyProtection="1">
      <alignment horizontal="left"/>
    </xf>
    <xf numFmtId="49" fontId="7" fillId="0" borderId="0" xfId="0" applyNumberFormat="1" applyFont="1" applyBorder="1" applyProtection="1"/>
    <xf numFmtId="2" fontId="7" fillId="0" borderId="29" xfId="0" applyNumberFormat="1" applyFont="1" applyBorder="1" applyAlignment="1" applyProtection="1">
      <alignment horizontal="right"/>
    </xf>
    <xf numFmtId="0" fontId="17" fillId="0" borderId="0" xfId="0" applyFont="1" applyAlignment="1" applyProtection="1">
      <alignment horizontal="right"/>
    </xf>
    <xf numFmtId="2" fontId="17" fillId="0" borderId="30" xfId="0" applyNumberFormat="1" applyFont="1" applyBorder="1" applyProtection="1"/>
    <xf numFmtId="0" fontId="12" fillId="0" borderId="0" xfId="0" applyFont="1" applyAlignment="1" applyProtection="1">
      <alignment horizontal="left"/>
    </xf>
    <xf numFmtId="2" fontId="3" fillId="0" borderId="0" xfId="0" applyNumberFormat="1" applyFont="1" applyAlignment="1" applyProtection="1">
      <alignment horizontal="left"/>
    </xf>
    <xf numFmtId="2" fontId="3" fillId="0" borderId="0" xfId="0" applyNumberFormat="1" applyFont="1" applyAlignment="1" applyProtection="1">
      <alignment horizontal="right"/>
    </xf>
    <xf numFmtId="2" fontId="3" fillId="0" borderId="0" xfId="0" applyNumberFormat="1" applyFont="1" applyProtection="1"/>
    <xf numFmtId="0" fontId="7" fillId="0" borderId="24" xfId="0" applyFont="1" applyBorder="1" applyProtection="1"/>
    <xf numFmtId="14" fontId="0" fillId="0" borderId="0" xfId="0" applyNumberFormat="1" applyAlignment="1" applyProtection="1">
      <alignment horizontal="left"/>
    </xf>
    <xf numFmtId="14" fontId="0" fillId="0" borderId="0" xfId="0" applyNumberFormat="1" applyProtection="1"/>
    <xf numFmtId="0" fontId="3" fillId="0" borderId="0" xfId="0" quotePrefix="1" applyFont="1" applyAlignment="1" applyProtection="1">
      <alignment horizontal="right"/>
    </xf>
    <xf numFmtId="14" fontId="22" fillId="0" borderId="0" xfId="0" applyNumberFormat="1" applyFont="1" applyProtection="1"/>
    <xf numFmtId="0" fontId="22" fillId="0" borderId="0" xfId="0" applyFont="1" applyProtection="1"/>
    <xf numFmtId="0" fontId="0" fillId="0" borderId="0" xfId="0" applyAlignment="1">
      <alignment vertical="top"/>
    </xf>
    <xf numFmtId="10" fontId="10" fillId="0" borderId="0" xfId="0" applyNumberFormat="1" applyFont="1" applyAlignment="1">
      <alignment horizontal="left" vertical="top"/>
    </xf>
    <xf numFmtId="0" fontId="3" fillId="0" borderId="0" xfId="0" applyFont="1" applyAlignment="1">
      <alignment vertical="center"/>
    </xf>
    <xf numFmtId="0" fontId="23" fillId="5" borderId="0" xfId="0" applyFont="1" applyFill="1"/>
    <xf numFmtId="0" fontId="18" fillId="5" borderId="0" xfId="0" applyFont="1" applyFill="1"/>
    <xf numFmtId="0" fontId="5" fillId="5" borderId="0" xfId="0" applyFont="1" applyFill="1"/>
    <xf numFmtId="0" fontId="0" fillId="5" borderId="0" xfId="0" applyFill="1"/>
    <xf numFmtId="0" fontId="0" fillId="5" borderId="0" xfId="0" applyFill="1" applyBorder="1" applyAlignment="1">
      <alignment vertical="top"/>
    </xf>
    <xf numFmtId="0" fontId="0" fillId="5" borderId="0" xfId="0" applyFill="1" applyAlignment="1">
      <alignment vertical="top"/>
    </xf>
    <xf numFmtId="0" fontId="0" fillId="5" borderId="0" xfId="0" applyFill="1" applyAlignment="1">
      <alignment vertical="top" wrapText="1"/>
    </xf>
    <xf numFmtId="0" fontId="7" fillId="5" borderId="0" xfId="0" applyFont="1" applyFill="1" applyAlignment="1">
      <alignment vertical="top" wrapText="1"/>
    </xf>
    <xf numFmtId="0" fontId="7" fillId="5" borderId="0" xfId="0" applyFont="1" applyFill="1" applyAlignment="1">
      <alignment vertical="top"/>
    </xf>
    <xf numFmtId="0" fontId="2" fillId="5" borderId="0" xfId="0" applyFont="1" applyFill="1" applyAlignment="1">
      <alignment vertical="top"/>
    </xf>
    <xf numFmtId="0" fontId="2" fillId="5" borderId="0" xfId="0" applyFont="1" applyFill="1"/>
    <xf numFmtId="0" fontId="7" fillId="5" borderId="0" xfId="0" applyFont="1" applyFill="1"/>
    <xf numFmtId="2" fontId="3" fillId="0" borderId="0" xfId="0" applyNumberFormat="1" applyFont="1" applyBorder="1" applyAlignment="1" applyProtection="1">
      <alignment horizontal="right"/>
    </xf>
    <xf numFmtId="0" fontId="7" fillId="0" borderId="0" xfId="0" applyFont="1" applyAlignment="1" applyProtection="1">
      <alignment horizontal="right"/>
    </xf>
    <xf numFmtId="0" fontId="0" fillId="0" borderId="0" xfId="0" applyAlignment="1"/>
    <xf numFmtId="0" fontId="1" fillId="5" borderId="0" xfId="0" applyFont="1" applyFill="1"/>
    <xf numFmtId="0" fontId="24" fillId="0" borderId="0" xfId="0" applyFont="1" applyAlignment="1">
      <alignment wrapText="1"/>
    </xf>
    <xf numFmtId="9" fontId="3" fillId="0" borderId="0" xfId="0" applyNumberFormat="1" applyFont="1" applyFill="1" applyAlignment="1">
      <alignment horizontal="right"/>
    </xf>
    <xf numFmtId="9" fontId="3" fillId="0" borderId="0" xfId="0" quotePrefix="1" applyNumberFormat="1" applyFont="1" applyFill="1"/>
    <xf numFmtId="4" fontId="3" fillId="0" borderId="0" xfId="0" applyNumberFormat="1" applyFont="1" applyFill="1" applyAlignment="1">
      <alignment horizontal="right"/>
    </xf>
    <xf numFmtId="4" fontId="0" fillId="0" borderId="5" xfId="0" applyNumberFormat="1" applyBorder="1" applyAlignment="1">
      <alignment horizontal="center" vertical="center"/>
    </xf>
    <xf numFmtId="0" fontId="0" fillId="0" borderId="6" xfId="0" applyBorder="1" applyAlignment="1">
      <alignment horizontal="center" vertical="center"/>
    </xf>
    <xf numFmtId="4" fontId="0" fillId="0" borderId="6" xfId="0" applyNumberFormat="1" applyBorder="1" applyAlignment="1">
      <alignment horizontal="center" vertical="center"/>
    </xf>
    <xf numFmtId="0" fontId="0" fillId="0" borderId="17" xfId="0" applyBorder="1" applyAlignment="1">
      <alignment horizontal="center" vertical="center"/>
    </xf>
    <xf numFmtId="4" fontId="7" fillId="0" borderId="19" xfId="0" applyNumberFormat="1" applyFont="1" applyBorder="1" applyAlignment="1">
      <alignment vertical="center" wrapText="1"/>
    </xf>
    <xf numFmtId="4" fontId="0" fillId="3" borderId="20" xfId="0" applyNumberFormat="1" applyFill="1" applyBorder="1" applyAlignment="1" applyProtection="1">
      <alignment horizontal="center" vertical="center" wrapText="1"/>
      <protection locked="0"/>
    </xf>
    <xf numFmtId="4" fontId="7" fillId="0" borderId="13" xfId="0" applyNumberFormat="1" applyFont="1" applyBorder="1" applyAlignment="1">
      <alignment vertical="center" wrapText="1"/>
    </xf>
    <xf numFmtId="4" fontId="0" fillId="3" borderId="14" xfId="0" applyNumberFormat="1" applyFill="1" applyBorder="1" applyAlignment="1" applyProtection="1">
      <alignment horizontal="center" vertical="center" wrapText="1"/>
      <protection locked="0"/>
    </xf>
    <xf numFmtId="4" fontId="7" fillId="0" borderId="15" xfId="0" applyNumberFormat="1" applyFont="1" applyBorder="1" applyAlignment="1">
      <alignment vertical="center" wrapText="1"/>
    </xf>
    <xf numFmtId="4" fontId="0" fillId="0" borderId="16" xfId="0" applyNumberFormat="1" applyBorder="1" applyAlignment="1">
      <alignment horizontal="center" vertical="center" wrapText="1"/>
    </xf>
    <xf numFmtId="173" fontId="0" fillId="4" borderId="0" xfId="0" applyNumberFormat="1" applyFill="1" applyAlignment="1" applyProtection="1">
      <alignment horizontal="left"/>
      <protection locked="0"/>
    </xf>
    <xf numFmtId="4" fontId="13" fillId="0" borderId="0" xfId="0" applyNumberFormat="1" applyFont="1" applyAlignment="1">
      <alignment horizontal="center"/>
    </xf>
    <xf numFmtId="4" fontId="0" fillId="0" borderId="15" xfId="0" applyNumberFormat="1" applyFill="1" applyBorder="1" applyAlignment="1" applyProtection="1">
      <alignment horizontal="center" vertical="center"/>
      <protection locked="0"/>
    </xf>
    <xf numFmtId="4" fontId="0" fillId="0" borderId="16" xfId="0" applyNumberFormat="1" applyFill="1" applyBorder="1" applyAlignment="1" applyProtection="1">
      <alignment horizontal="center" vertical="center"/>
      <protection locked="0"/>
    </xf>
    <xf numFmtId="164" fontId="0" fillId="2" borderId="19" xfId="0" applyNumberFormat="1" applyFill="1" applyBorder="1" applyAlignment="1" applyProtection="1">
      <alignment horizontal="center" vertical="center"/>
      <protection locked="0"/>
    </xf>
    <xf numFmtId="164" fontId="0" fillId="2" borderId="20" xfId="0" applyNumberFormat="1" applyFill="1" applyBorder="1" applyAlignment="1" applyProtection="1">
      <alignment horizontal="center" vertical="center"/>
      <protection locked="0"/>
    </xf>
    <xf numFmtId="164" fontId="0" fillId="0" borderId="19" xfId="0" applyNumberFormat="1" applyBorder="1" applyAlignment="1">
      <alignment horizontal="center" vertical="center"/>
    </xf>
    <xf numFmtId="164" fontId="0" fillId="0" borderId="20" xfId="0" applyNumberFormat="1" applyBorder="1" applyAlignment="1">
      <alignment horizontal="center" vertical="center"/>
    </xf>
    <xf numFmtId="4" fontId="0" fillId="0" borderId="13" xfId="0" applyNumberFormat="1" applyBorder="1" applyAlignment="1">
      <alignment horizontal="center" vertical="center"/>
    </xf>
    <xf numFmtId="0" fontId="0" fillId="0" borderId="14" xfId="0" applyBorder="1" applyAlignment="1">
      <alignment horizontal="center" vertical="center"/>
    </xf>
    <xf numFmtId="164" fontId="0" fillId="0" borderId="21" xfId="0" applyNumberFormat="1" applyBorder="1" applyAlignment="1">
      <alignment horizontal="center" vertical="center"/>
    </xf>
    <xf numFmtId="0" fontId="0" fillId="0" borderId="22" xfId="0" applyBorder="1" applyAlignment="1">
      <alignment horizontal="center" vertical="center"/>
    </xf>
    <xf numFmtId="4" fontId="17" fillId="2" borderId="0" xfId="0" applyNumberFormat="1" applyFont="1" applyFill="1" applyAlignment="1" applyProtection="1">
      <protection locked="0"/>
    </xf>
    <xf numFmtId="4" fontId="7" fillId="2" borderId="0" xfId="0" applyNumberFormat="1" applyFont="1" applyFill="1" applyAlignment="1" applyProtection="1">
      <protection locked="0"/>
    </xf>
    <xf numFmtId="4" fontId="0" fillId="2" borderId="0" xfId="0" applyNumberFormat="1" applyFill="1" applyAlignment="1" applyProtection="1">
      <protection locked="0"/>
    </xf>
    <xf numFmtId="4" fontId="7" fillId="2" borderId="0" xfId="0" applyNumberFormat="1" applyFont="1" applyFill="1" applyAlignment="1" applyProtection="1">
      <alignment vertical="top" wrapText="1"/>
      <protection locked="0"/>
    </xf>
    <xf numFmtId="4" fontId="0" fillId="2" borderId="0" xfId="0" applyNumberFormat="1" applyFill="1" applyAlignment="1" applyProtection="1">
      <alignment vertical="top" wrapText="1"/>
      <protection locked="0"/>
    </xf>
    <xf numFmtId="4" fontId="4" fillId="0" borderId="15" xfId="0" applyNumberFormat="1" applyFont="1" applyBorder="1" applyAlignment="1">
      <alignment vertical="top"/>
    </xf>
    <xf numFmtId="4" fontId="4" fillId="0" borderId="16" xfId="0" applyNumberFormat="1" applyFont="1" applyBorder="1" applyAlignment="1">
      <alignment vertical="top"/>
    </xf>
    <xf numFmtId="4" fontId="4" fillId="0" borderId="15" xfId="0" applyNumberFormat="1" applyFont="1" applyBorder="1" applyAlignment="1">
      <alignment horizontal="center" vertical="top"/>
    </xf>
    <xf numFmtId="4" fontId="4" fillId="0" borderId="16" xfId="0" applyNumberFormat="1" applyFont="1" applyBorder="1" applyAlignment="1">
      <alignment horizontal="center" vertical="top"/>
    </xf>
    <xf numFmtId="4" fontId="0" fillId="2" borderId="15" xfId="0" applyNumberFormat="1" applyFill="1" applyBorder="1" applyAlignment="1" applyProtection="1">
      <alignment horizontal="center" vertical="center"/>
      <protection locked="0"/>
    </xf>
    <xf numFmtId="4" fontId="0" fillId="2" borderId="16" xfId="0" applyNumberFormat="1" applyFill="1" applyBorder="1" applyAlignment="1" applyProtection="1">
      <alignment horizontal="center" vertical="center"/>
      <protection locked="0"/>
    </xf>
    <xf numFmtId="4" fontId="0" fillId="0" borderId="5" xfId="0" applyNumberFormat="1" applyBorder="1" applyAlignment="1">
      <alignment vertical="center" wrapText="1"/>
    </xf>
    <xf numFmtId="0" fontId="0" fillId="0" borderId="17" xfId="0" applyBorder="1" applyAlignment="1">
      <alignment vertical="center" wrapText="1"/>
    </xf>
    <xf numFmtId="4" fontId="4" fillId="0" borderId="15" xfId="0" applyNumberFormat="1" applyFont="1" applyBorder="1" applyAlignment="1">
      <alignment horizontal="center" vertical="top" wrapText="1"/>
    </xf>
    <xf numFmtId="4" fontId="4" fillId="0" borderId="16" xfId="0" applyNumberFormat="1" applyFont="1" applyBorder="1" applyAlignment="1">
      <alignment horizontal="center" vertical="top" wrapText="1"/>
    </xf>
    <xf numFmtId="4" fontId="0" fillId="0" borderId="1" xfId="0" applyNumberFormat="1" applyBorder="1" applyAlignment="1">
      <alignment vertical="center" wrapText="1"/>
    </xf>
    <xf numFmtId="0" fontId="0" fillId="0" borderId="2" xfId="0" applyBorder="1" applyAlignment="1">
      <alignment vertical="center" wrapText="1"/>
    </xf>
    <xf numFmtId="173" fontId="0" fillId="4" borderId="0" xfId="0" applyNumberFormat="1" applyFill="1" applyAlignment="1" applyProtection="1">
      <alignment horizontal="left"/>
      <protection locked="0"/>
    </xf>
    <xf numFmtId="4" fontId="0" fillId="0" borderId="0" xfId="0" applyNumberFormat="1" applyAlignment="1">
      <alignment vertical="top" wrapText="1"/>
    </xf>
    <xf numFmtId="4" fontId="7" fillId="0" borderId="0" xfId="0" applyNumberFormat="1" applyFont="1" applyAlignment="1">
      <alignment vertical="top" wrapText="1"/>
    </xf>
    <xf numFmtId="4" fontId="0" fillId="0" borderId="3" xfId="0" applyNumberFormat="1" applyBorder="1" applyAlignment="1">
      <alignment horizontal="right" vertical="center" wrapText="1"/>
    </xf>
    <xf numFmtId="4" fontId="0" fillId="0" borderId="4" xfId="0" applyNumberFormat="1" applyBorder="1" applyAlignment="1">
      <alignment horizontal="right" vertical="center" wrapText="1"/>
    </xf>
    <xf numFmtId="4" fontId="0" fillId="0" borderId="3" xfId="0" applyNumberFormat="1" applyFill="1" applyBorder="1" applyAlignment="1" applyProtection="1">
      <alignment horizontal="center" vertical="center"/>
    </xf>
    <xf numFmtId="4" fontId="0" fillId="0" borderId="4" xfId="0" applyNumberFormat="1" applyFill="1" applyBorder="1" applyAlignment="1" applyProtection="1">
      <alignment horizontal="center" vertical="center"/>
    </xf>
    <xf numFmtId="4" fontId="11" fillId="0" borderId="5" xfId="0" applyNumberFormat="1" applyFont="1" applyFill="1" applyBorder="1" applyAlignment="1" applyProtection="1">
      <alignment horizontal="center" vertical="center"/>
    </xf>
    <xf numFmtId="4" fontId="11" fillId="0" borderId="6" xfId="0" applyNumberFormat="1" applyFont="1" applyFill="1" applyBorder="1" applyAlignment="1" applyProtection="1">
      <alignment horizontal="center" vertical="center"/>
    </xf>
    <xf numFmtId="0" fontId="0" fillId="0" borderId="15" xfId="0" applyBorder="1"/>
    <xf numFmtId="0" fontId="0" fillId="0" borderId="31" xfId="0" applyBorder="1"/>
    <xf numFmtId="0" fontId="0" fillId="0" borderId="16" xfId="0" applyBorder="1"/>
    <xf numFmtId="4" fontId="0" fillId="0" borderId="3" xfId="0" applyNumberFormat="1" applyBorder="1" applyAlignment="1">
      <alignment vertical="center" wrapText="1"/>
    </xf>
    <xf numFmtId="0" fontId="0" fillId="0" borderId="4" xfId="0" applyBorder="1" applyAlignment="1">
      <alignment vertical="center" wrapText="1"/>
    </xf>
    <xf numFmtId="4" fontId="0" fillId="0" borderId="15" xfId="0" applyNumberFormat="1" applyBorder="1" applyAlignment="1">
      <alignment vertical="center" wrapText="1"/>
    </xf>
    <xf numFmtId="4" fontId="0" fillId="0" borderId="16" xfId="0" applyNumberFormat="1" applyBorder="1" applyAlignment="1">
      <alignment vertical="center" wrapText="1"/>
    </xf>
    <xf numFmtId="4" fontId="0" fillId="0" borderId="7" xfId="0" applyNumberFormat="1" applyFill="1" applyBorder="1" applyAlignment="1" applyProtection="1">
      <alignment horizontal="center" vertical="center"/>
    </xf>
    <xf numFmtId="4" fontId="0" fillId="0" borderId="8" xfId="0" applyNumberFormat="1" applyFill="1" applyBorder="1" applyAlignment="1" applyProtection="1">
      <alignment horizontal="center" vertical="center"/>
    </xf>
    <xf numFmtId="4" fontId="0" fillId="0" borderId="9" xfId="0" applyNumberFormat="1" applyFill="1" applyBorder="1" applyAlignment="1" applyProtection="1">
      <alignment horizontal="center" vertical="center"/>
    </xf>
    <xf numFmtId="4" fontId="0" fillId="0" borderId="10" xfId="0" applyNumberFormat="1" applyFill="1" applyBorder="1" applyAlignment="1" applyProtection="1">
      <alignment horizontal="center" vertical="center"/>
    </xf>
    <xf numFmtId="4" fontId="0" fillId="0" borderId="17" xfId="0" applyNumberFormat="1" applyBorder="1" applyAlignment="1">
      <alignment vertical="center" wrapText="1"/>
    </xf>
    <xf numFmtId="9" fontId="0" fillId="0" borderId="11" xfId="0" applyNumberFormat="1" applyFill="1" applyBorder="1" applyAlignment="1" applyProtection="1">
      <alignment horizontal="center" vertical="center"/>
    </xf>
    <xf numFmtId="9" fontId="0" fillId="0" borderId="18" xfId="0" applyNumberFormat="1" applyFill="1" applyBorder="1" applyAlignment="1" applyProtection="1">
      <alignment horizontal="center" vertical="center"/>
    </xf>
    <xf numFmtId="9" fontId="0" fillId="0" borderId="12" xfId="0" applyNumberFormat="1" applyFill="1" applyBorder="1" applyAlignment="1" applyProtection="1">
      <alignment horizontal="center" vertical="center"/>
    </xf>
    <xf numFmtId="4" fontId="0" fillId="0" borderId="1" xfId="0" applyNumberFormat="1" applyBorder="1" applyAlignment="1">
      <alignment horizontal="right" vertical="center" wrapText="1"/>
    </xf>
    <xf numFmtId="4" fontId="0" fillId="0" borderId="2" xfId="0" applyNumberFormat="1" applyBorder="1" applyAlignment="1">
      <alignment horizontal="right" vertical="center" wrapText="1"/>
    </xf>
    <xf numFmtId="4" fontId="0" fillId="3" borderId="15" xfId="0" applyNumberFormat="1" applyFill="1" applyBorder="1" applyAlignment="1" applyProtection="1">
      <alignment horizontal="center" vertical="center"/>
      <protection locked="0"/>
    </xf>
    <xf numFmtId="4" fontId="0" fillId="3" borderId="16" xfId="0" applyNumberFormat="1" applyFill="1" applyBorder="1" applyAlignment="1" applyProtection="1">
      <alignment horizontal="center" vertical="center"/>
      <protection locked="0"/>
    </xf>
    <xf numFmtId="0" fontId="7" fillId="2" borderId="23" xfId="0" applyFont="1" applyFill="1" applyBorder="1" applyAlignment="1" applyProtection="1">
      <alignment wrapText="1"/>
      <protection locked="0"/>
    </xf>
    <xf numFmtId="0" fontId="0" fillId="2" borderId="23" xfId="0" applyFill="1" applyBorder="1" applyAlignment="1" applyProtection="1">
      <protection locked="0"/>
    </xf>
    <xf numFmtId="170" fontId="0" fillId="0" borderId="0" xfId="0" applyNumberFormat="1" applyAlignment="1" applyProtection="1">
      <alignment horizontal="center"/>
    </xf>
    <xf numFmtId="0" fontId="0" fillId="0" borderId="0" xfId="0" quotePrefix="1" applyAlignment="1" applyProtection="1">
      <alignment horizontal="right"/>
    </xf>
    <xf numFmtId="0" fontId="0" fillId="0" borderId="0" xfId="0" applyAlignment="1" applyProtection="1"/>
    <xf numFmtId="0" fontId="0" fillId="0" borderId="0" xfId="0" applyAlignment="1"/>
  </cellXfs>
  <cellStyles count="1">
    <cellStyle name="Standard"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8</xdr:col>
      <xdr:colOff>438150</xdr:colOff>
      <xdr:row>56</xdr:row>
      <xdr:rowOff>133350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r="1534"/>
        <a:stretch/>
      </xdr:blipFill>
      <xdr:spPr>
        <a:xfrm>
          <a:off x="28575" y="0"/>
          <a:ext cx="6505575" cy="9201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xdr:col>
      <xdr:colOff>323850</xdr:colOff>
      <xdr:row>14</xdr:row>
      <xdr:rowOff>114300</xdr:rowOff>
    </xdr:to>
    <xdr:pic>
      <xdr:nvPicPr>
        <xdr:cNvPr id="2" name="Grafik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4953000" cy="1895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xdr:row>
      <xdr:rowOff>0</xdr:rowOff>
    </xdr:from>
    <xdr:to>
      <xdr:col>0</xdr:col>
      <xdr:colOff>4191000</xdr:colOff>
      <xdr:row>27</xdr:row>
      <xdr:rowOff>38100</xdr:rowOff>
    </xdr:to>
    <xdr:pic>
      <xdr:nvPicPr>
        <xdr:cNvPr id="3" name="Grafik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590800"/>
          <a:ext cx="4191000" cy="165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O46"/>
  <sheetViews>
    <sheetView showGridLines="0" tabSelected="1" workbookViewId="0">
      <selection activeCell="K26" sqref="K26"/>
    </sheetView>
  </sheetViews>
  <sheetFormatPr baseColWidth="10" defaultRowHeight="12.75" x14ac:dyDescent="0.2"/>
  <cols>
    <col min="1" max="1" width="25.5703125" style="1" customWidth="1"/>
    <col min="2" max="2" width="17.140625" style="1" customWidth="1"/>
    <col min="3" max="3" width="7.5703125" style="1" customWidth="1"/>
    <col min="4" max="4" width="15.5703125" style="1" customWidth="1"/>
    <col min="5" max="5" width="12.7109375" style="1" customWidth="1"/>
    <col min="6" max="6" width="12.85546875" style="1" customWidth="1"/>
    <col min="7" max="7" width="12" customWidth="1"/>
    <col min="8" max="8" width="4.85546875" customWidth="1"/>
    <col min="9" max="9" width="1.42578125" customWidth="1"/>
    <col min="10" max="10" width="4.85546875" customWidth="1"/>
    <col min="11" max="11" width="20.42578125" customWidth="1"/>
    <col min="12" max="12" width="7.7109375" customWidth="1"/>
  </cols>
  <sheetData>
    <row r="1" spans="1:15" x14ac:dyDescent="0.2">
      <c r="A1" s="145" t="s">
        <v>27</v>
      </c>
      <c r="B1" s="145"/>
      <c r="C1" s="145"/>
      <c r="D1" s="145"/>
      <c r="E1" s="145"/>
      <c r="F1" s="145"/>
    </row>
    <row r="2" spans="1:15" s="9" customFormat="1" ht="18" x14ac:dyDescent="0.25">
      <c r="A2" s="7" t="s">
        <v>30</v>
      </c>
      <c r="B2" s="8"/>
      <c r="C2" s="8"/>
      <c r="D2" s="8"/>
      <c r="E2" s="8"/>
      <c r="F2" s="8"/>
    </row>
    <row r="3" spans="1:15" s="11" customFormat="1" x14ac:dyDescent="0.2">
      <c r="A3" s="10"/>
      <c r="B3" s="10"/>
      <c r="C3" s="10"/>
      <c r="D3" s="10"/>
      <c r="E3" s="10"/>
      <c r="F3" s="10"/>
    </row>
    <row r="4" spans="1:15" x14ac:dyDescent="0.2">
      <c r="A4" s="4" t="s">
        <v>3</v>
      </c>
      <c r="B4" s="156"/>
      <c r="C4" s="156"/>
      <c r="E4" s="5" t="s">
        <v>4</v>
      </c>
      <c r="F4" s="22"/>
    </row>
    <row r="5" spans="1:15" x14ac:dyDescent="0.2">
      <c r="F5" s="27" t="s">
        <v>24</v>
      </c>
    </row>
    <row r="6" spans="1:15" x14ac:dyDescent="0.2">
      <c r="A6" s="4" t="s">
        <v>5</v>
      </c>
      <c r="B6" s="157"/>
      <c r="C6" s="158"/>
      <c r="D6" s="158"/>
      <c r="E6" s="158"/>
      <c r="F6" s="158"/>
    </row>
    <row r="7" spans="1:15" ht="7.5" customHeight="1" x14ac:dyDescent="0.2"/>
    <row r="8" spans="1:15" x14ac:dyDescent="0.2">
      <c r="A8" s="4" t="s">
        <v>6</v>
      </c>
      <c r="B8" s="159"/>
      <c r="C8" s="160"/>
      <c r="D8" s="160"/>
      <c r="E8" s="160"/>
      <c r="F8" s="160"/>
      <c r="K8" s="11"/>
    </row>
    <row r="9" spans="1:15" ht="6.75" customHeight="1" x14ac:dyDescent="0.2"/>
    <row r="10" spans="1:15" x14ac:dyDescent="0.2">
      <c r="A10" s="4" t="s">
        <v>7</v>
      </c>
      <c r="B10" s="50"/>
      <c r="E10" s="5" t="s">
        <v>8</v>
      </c>
      <c r="F10" s="51"/>
      <c r="K10" s="13"/>
    </row>
    <row r="11" spans="1:15" s="11" customFormat="1" ht="7.5" customHeight="1" x14ac:dyDescent="0.2">
      <c r="A11" s="10"/>
      <c r="B11" s="10"/>
      <c r="C11" s="10"/>
      <c r="D11" s="10"/>
      <c r="E11" s="10"/>
      <c r="F11" s="10"/>
      <c r="K11" s="13"/>
    </row>
    <row r="12" spans="1:15" s="13" customFormat="1" x14ac:dyDescent="0.2">
      <c r="A12" s="12" t="s">
        <v>17</v>
      </c>
      <c r="B12" s="23">
        <v>720</v>
      </c>
      <c r="C12" s="15" t="s">
        <v>19</v>
      </c>
      <c r="D12" s="14">
        <f>ROUND(B12/9,0)</f>
        <v>80</v>
      </c>
      <c r="E12" s="12" t="s">
        <v>18</v>
      </c>
      <c r="F12" s="12"/>
      <c r="G12" s="31" t="s">
        <v>29</v>
      </c>
      <c r="H12" s="20"/>
      <c r="I12" s="20"/>
      <c r="J12" s="20"/>
      <c r="K12"/>
      <c r="L12"/>
      <c r="M12"/>
      <c r="N12"/>
      <c r="O12"/>
    </row>
    <row r="13" spans="1:15" s="13" customFormat="1" x14ac:dyDescent="0.2">
      <c r="A13" s="12" t="s">
        <v>15</v>
      </c>
      <c r="B13" s="24">
        <v>100000</v>
      </c>
      <c r="C13" s="12" t="s">
        <v>16</v>
      </c>
      <c r="D13" s="12"/>
      <c r="E13" s="12"/>
      <c r="F13" s="12"/>
      <c r="G13" s="19"/>
      <c r="K13"/>
    </row>
    <row r="14" spans="1:15" s="13" customFormat="1" x14ac:dyDescent="0.2">
      <c r="A14" s="12" t="s">
        <v>20</v>
      </c>
      <c r="B14" s="16">
        <f>ROUND(B13/235,0)</f>
        <v>426</v>
      </c>
      <c r="C14" s="3" t="s">
        <v>23</v>
      </c>
      <c r="D14" s="12"/>
      <c r="E14" s="17"/>
      <c r="G14" s="33"/>
      <c r="H14" s="131"/>
      <c r="I14" s="132"/>
      <c r="J14" s="131"/>
      <c r="K14" s="31"/>
      <c r="L14" s="133"/>
      <c r="M14" s="2"/>
    </row>
    <row r="15" spans="1:15" ht="9" customHeight="1" thickBot="1" x14ac:dyDescent="0.25">
      <c r="G15" s="33"/>
      <c r="H15" s="131"/>
      <c r="I15" s="132"/>
      <c r="J15" s="131"/>
      <c r="K15" s="31"/>
      <c r="L15" s="133"/>
      <c r="M15" s="2"/>
    </row>
    <row r="16" spans="1:15" s="6" customFormat="1" ht="27" customHeight="1" thickBot="1" x14ac:dyDescent="0.25">
      <c r="A16" s="161"/>
      <c r="B16" s="162"/>
      <c r="C16" s="163" t="s">
        <v>9</v>
      </c>
      <c r="D16" s="164"/>
      <c r="E16" s="169" t="s">
        <v>10</v>
      </c>
      <c r="F16" s="170"/>
      <c r="G16"/>
      <c r="H16" s="34"/>
      <c r="I16" s="34"/>
      <c r="J16" s="34"/>
      <c r="K16"/>
      <c r="L16" s="34"/>
      <c r="M16" s="34"/>
    </row>
    <row r="17" spans="1:15" ht="27" customHeight="1" x14ac:dyDescent="0.2">
      <c r="A17" s="167" t="s">
        <v>145</v>
      </c>
      <c r="B17" s="168"/>
      <c r="C17" s="148">
        <v>10</v>
      </c>
      <c r="D17" s="149"/>
      <c r="E17" s="150">
        <f>D12-C17</f>
        <v>70</v>
      </c>
      <c r="F17" s="151"/>
      <c r="G17" s="32" t="s">
        <v>31</v>
      </c>
      <c r="H17" s="31"/>
      <c r="I17" s="31"/>
      <c r="J17" s="31"/>
      <c r="L17" s="30"/>
      <c r="M17" s="30"/>
    </row>
    <row r="18" spans="1:15" ht="27" customHeight="1" x14ac:dyDescent="0.2">
      <c r="A18" s="171" t="s">
        <v>25</v>
      </c>
      <c r="B18" s="172"/>
      <c r="C18" s="154">
        <f>IF(F4="",0,IF(F4=1,"",C17/F4))</f>
        <v>0</v>
      </c>
      <c r="D18" s="155"/>
      <c r="E18" s="28"/>
      <c r="F18" s="29"/>
      <c r="G18" s="31" t="s">
        <v>150</v>
      </c>
      <c r="H18" s="31"/>
      <c r="I18" s="31"/>
      <c r="J18" s="31"/>
      <c r="K18" s="26">
        <f>SUM(C22:F25)+D12*B14</f>
        <v>56680</v>
      </c>
      <c r="L18" s="31"/>
      <c r="M18" s="31"/>
    </row>
    <row r="19" spans="1:15" ht="20.25" customHeight="1" thickBot="1" x14ac:dyDescent="0.25">
      <c r="A19" s="185" t="s">
        <v>26</v>
      </c>
      <c r="B19" s="186"/>
      <c r="C19" s="152">
        <f>C17*B14</f>
        <v>4260</v>
      </c>
      <c r="D19" s="153"/>
      <c r="E19" s="152">
        <f>E17*B14</f>
        <v>29820</v>
      </c>
      <c r="F19" s="153"/>
      <c r="K19" s="26"/>
    </row>
    <row r="20" spans="1:15" ht="18.75" customHeight="1" thickBot="1" x14ac:dyDescent="0.25">
      <c r="A20" s="138" t="s">
        <v>142</v>
      </c>
      <c r="B20" s="139">
        <v>31000</v>
      </c>
      <c r="C20" s="134"/>
      <c r="D20" s="135"/>
      <c r="E20" s="136"/>
      <c r="F20" s="137"/>
    </row>
    <row r="21" spans="1:15" ht="27" customHeight="1" thickBot="1" x14ac:dyDescent="0.25">
      <c r="A21" s="140" t="s">
        <v>143</v>
      </c>
      <c r="B21" s="141">
        <v>10500</v>
      </c>
      <c r="C21" s="182" t="s">
        <v>147</v>
      </c>
      <c r="D21" s="183"/>
      <c r="E21" s="183"/>
      <c r="F21" s="184"/>
      <c r="G21" s="13"/>
      <c r="H21" s="25"/>
      <c r="I21" s="25"/>
      <c r="J21" s="25"/>
    </row>
    <row r="22" spans="1:15" ht="25.5" customHeight="1" thickBot="1" x14ac:dyDescent="0.25">
      <c r="A22" s="142" t="s">
        <v>144</v>
      </c>
      <c r="B22" s="143">
        <f>B20-B21</f>
        <v>20500</v>
      </c>
      <c r="C22" s="165">
        <v>9800</v>
      </c>
      <c r="D22" s="166"/>
      <c r="E22" s="146">
        <f>B22-C22</f>
        <v>10700</v>
      </c>
      <c r="F22" s="147"/>
    </row>
    <row r="23" spans="1:15" ht="22.5" customHeight="1" thickBot="1" x14ac:dyDescent="0.25">
      <c r="A23" s="187" t="s">
        <v>1</v>
      </c>
      <c r="B23" s="188"/>
      <c r="C23" s="199">
        <v>0</v>
      </c>
      <c r="D23" s="200"/>
      <c r="E23" s="165">
        <v>700</v>
      </c>
      <c r="F23" s="166"/>
      <c r="G23" t="s">
        <v>149</v>
      </c>
      <c r="N23" s="30"/>
      <c r="O23" s="30"/>
    </row>
    <row r="24" spans="1:15" ht="20.25" customHeight="1" thickBot="1" x14ac:dyDescent="0.25">
      <c r="A24" s="187" t="s">
        <v>2</v>
      </c>
      <c r="B24" s="188"/>
      <c r="C24" s="165">
        <v>0</v>
      </c>
      <c r="D24" s="166"/>
      <c r="E24" s="165">
        <v>1000</v>
      </c>
      <c r="F24" s="166"/>
      <c r="N24" s="31"/>
      <c r="O24" s="31"/>
    </row>
    <row r="25" spans="1:15" ht="20.25" customHeight="1" thickBot="1" x14ac:dyDescent="0.25">
      <c r="A25" s="187" t="s">
        <v>47</v>
      </c>
      <c r="B25" s="188"/>
      <c r="C25" s="199">
        <v>0</v>
      </c>
      <c r="D25" s="200"/>
      <c r="E25" s="165">
        <v>400</v>
      </c>
      <c r="F25" s="166"/>
      <c r="G25" s="31"/>
    </row>
    <row r="26" spans="1:15" ht="18" customHeight="1" x14ac:dyDescent="0.2">
      <c r="A26" s="167" t="s">
        <v>11</v>
      </c>
      <c r="B26" s="193"/>
      <c r="C26" s="194">
        <f>C27/K18</f>
        <v>0.24805928016937193</v>
      </c>
      <c r="D26" s="195"/>
      <c r="E26" s="194">
        <f>1-C26</f>
        <v>0.75194071983062805</v>
      </c>
      <c r="F26" s="196"/>
      <c r="G26" s="31"/>
    </row>
    <row r="27" spans="1:15" ht="18" customHeight="1" thickBot="1" x14ac:dyDescent="0.25">
      <c r="A27" s="197" t="s">
        <v>21</v>
      </c>
      <c r="B27" s="198"/>
      <c r="C27" s="189">
        <f>C19+C22+C23+C24+C25</f>
        <v>14060</v>
      </c>
      <c r="D27" s="190"/>
      <c r="E27" s="191">
        <f>E19+E22+E23+E24+E25</f>
        <v>42620</v>
      </c>
      <c r="F27" s="192"/>
      <c r="G27" s="31"/>
    </row>
    <row r="28" spans="1:15" ht="18" customHeight="1" thickBot="1" x14ac:dyDescent="0.25">
      <c r="A28" s="176" t="s">
        <v>22</v>
      </c>
      <c r="B28" s="177"/>
      <c r="C28" s="178">
        <f>C22+C23+C24+C25</f>
        <v>9800</v>
      </c>
      <c r="D28" s="179"/>
      <c r="E28" s="180"/>
      <c r="F28" s="181"/>
      <c r="G28" s="31"/>
    </row>
    <row r="29" spans="1:15" x14ac:dyDescent="0.2">
      <c r="G29" s="31"/>
    </row>
    <row r="30" spans="1:15" ht="153.75" customHeight="1" x14ac:dyDescent="0.2">
      <c r="A30" s="175" t="s">
        <v>148</v>
      </c>
      <c r="B30" s="174"/>
      <c r="C30" s="174"/>
      <c r="D30" s="174"/>
      <c r="E30" s="174"/>
      <c r="F30" s="174"/>
      <c r="G30" s="31"/>
    </row>
    <row r="31" spans="1:15" ht="15" customHeight="1" x14ac:dyDescent="0.2">
      <c r="A31" s="174"/>
      <c r="B31" s="174"/>
      <c r="C31" s="174"/>
      <c r="D31" s="174"/>
      <c r="E31" s="174"/>
      <c r="F31" s="174"/>
      <c r="G31" s="31"/>
      <c r="K31" s="31"/>
    </row>
    <row r="32" spans="1:15" x14ac:dyDescent="0.2">
      <c r="A32" s="21" t="s">
        <v>28</v>
      </c>
      <c r="D32" s="21" t="s">
        <v>141</v>
      </c>
      <c r="G32" s="31"/>
      <c r="K32" s="31"/>
    </row>
    <row r="33" spans="1:14" x14ac:dyDescent="0.2">
      <c r="G33" s="31"/>
      <c r="K33" s="31"/>
    </row>
    <row r="34" spans="1:14" x14ac:dyDescent="0.2">
      <c r="A34" s="1" t="s">
        <v>13</v>
      </c>
      <c r="B34" s="1" t="s">
        <v>14</v>
      </c>
      <c r="D34" s="1" t="s">
        <v>13</v>
      </c>
      <c r="F34" s="1" t="s">
        <v>14</v>
      </c>
      <c r="G34" s="31"/>
      <c r="H34" s="31"/>
      <c r="I34" s="31"/>
      <c r="J34" s="31"/>
      <c r="L34" s="31"/>
      <c r="M34" s="31"/>
    </row>
    <row r="35" spans="1:14" x14ac:dyDescent="0.2">
      <c r="A35" s="144"/>
      <c r="D35" s="173"/>
      <c r="E35" s="173"/>
      <c r="G35" s="31"/>
      <c r="H35" s="31"/>
      <c r="I35" s="31"/>
      <c r="J35" s="31"/>
      <c r="L35" s="31"/>
      <c r="M35" s="31"/>
    </row>
    <row r="36" spans="1:14" x14ac:dyDescent="0.2">
      <c r="A36" s="144"/>
      <c r="D36" s="144"/>
      <c r="E36" s="144"/>
      <c r="G36" s="31"/>
      <c r="H36" s="31"/>
      <c r="I36" s="31"/>
      <c r="J36" s="31"/>
      <c r="L36" s="31"/>
      <c r="M36" s="31"/>
    </row>
    <row r="38" spans="1:14" x14ac:dyDescent="0.2">
      <c r="D38" s="21" t="s">
        <v>12</v>
      </c>
    </row>
    <row r="40" spans="1:14" x14ac:dyDescent="0.2">
      <c r="D40" s="1" t="s">
        <v>13</v>
      </c>
      <c r="F40" s="1" t="s">
        <v>14</v>
      </c>
      <c r="N40" s="31"/>
    </row>
    <row r="41" spans="1:14" x14ac:dyDescent="0.2">
      <c r="N41" s="31"/>
    </row>
    <row r="42" spans="1:14" ht="28.5" customHeight="1" x14ac:dyDescent="0.2">
      <c r="D42" s="173"/>
      <c r="E42" s="173"/>
      <c r="N42" s="31"/>
    </row>
    <row r="43" spans="1:14" x14ac:dyDescent="0.2">
      <c r="A43" s="10" t="s">
        <v>146</v>
      </c>
    </row>
    <row r="44" spans="1:14" ht="1.5" customHeight="1" x14ac:dyDescent="0.2"/>
    <row r="45" spans="1:14" ht="1.5" customHeight="1" x14ac:dyDescent="0.2"/>
    <row r="46" spans="1:14" ht="1.5" customHeight="1" x14ac:dyDescent="0.2"/>
  </sheetData>
  <sheetProtection sheet="1" objects="1" scenarios="1"/>
  <mergeCells count="40">
    <mergeCell ref="C21:F21"/>
    <mergeCell ref="A19:B19"/>
    <mergeCell ref="A23:B23"/>
    <mergeCell ref="C27:D27"/>
    <mergeCell ref="E27:F27"/>
    <mergeCell ref="A26:B26"/>
    <mergeCell ref="C26:D26"/>
    <mergeCell ref="E26:F26"/>
    <mergeCell ref="A27:B27"/>
    <mergeCell ref="E23:F23"/>
    <mergeCell ref="A24:B24"/>
    <mergeCell ref="C24:D24"/>
    <mergeCell ref="E24:F24"/>
    <mergeCell ref="C23:D23"/>
    <mergeCell ref="A25:B25"/>
    <mergeCell ref="C25:D25"/>
    <mergeCell ref="E25:F25"/>
    <mergeCell ref="D35:E35"/>
    <mergeCell ref="D42:E42"/>
    <mergeCell ref="A31:F31"/>
    <mergeCell ref="A30:F30"/>
    <mergeCell ref="A28:B28"/>
    <mergeCell ref="C28:D28"/>
    <mergeCell ref="E28:F28"/>
    <mergeCell ref="A1:F1"/>
    <mergeCell ref="E22:F22"/>
    <mergeCell ref="C17:D17"/>
    <mergeCell ref="E17:F17"/>
    <mergeCell ref="C19:D19"/>
    <mergeCell ref="C18:D18"/>
    <mergeCell ref="B4:C4"/>
    <mergeCell ref="B6:F6"/>
    <mergeCell ref="B8:F8"/>
    <mergeCell ref="A16:B16"/>
    <mergeCell ref="C16:D16"/>
    <mergeCell ref="C22:D22"/>
    <mergeCell ref="A17:B17"/>
    <mergeCell ref="E16:F16"/>
    <mergeCell ref="A18:B18"/>
    <mergeCell ref="E19:F19"/>
  </mergeCells>
  <phoneticPr fontId="14" type="noConversion"/>
  <pageMargins left="0.59055118110236227" right="0.39370078740157483" top="0.39370078740157483" bottom="0.39370078740157483" header="0.51181102362204722" footer="0.51181102362204722"/>
  <pageSetup paperSize="9" fitToWidth="0"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2.75" x14ac:dyDescent="0.2"/>
  <cols>
    <col min="9" max="9" width="8.28515625" customWidth="1"/>
  </cols>
  <sheetData/>
  <pageMargins left="0.25" right="0.25"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6"/>
  <sheetViews>
    <sheetView workbookViewId="0">
      <selection activeCell="B29" sqref="B29"/>
    </sheetView>
  </sheetViews>
  <sheetFormatPr baseColWidth="10" defaultRowHeight="12.75" x14ac:dyDescent="0.2"/>
  <cols>
    <col min="1" max="1" width="69.42578125" customWidth="1"/>
  </cols>
  <sheetData>
    <row r="2" spans="1:11" ht="48" customHeight="1" x14ac:dyDescent="0.25">
      <c r="A2" s="130" t="s">
        <v>140</v>
      </c>
      <c r="H2" s="128"/>
      <c r="I2" s="128"/>
      <c r="J2" s="128"/>
      <c r="K2" s="128"/>
    </row>
    <row r="3" spans="1:11" ht="48" customHeight="1" x14ac:dyDescent="0.25">
      <c r="A3" s="130"/>
      <c r="H3" s="128"/>
      <c r="I3" s="128"/>
      <c r="J3" s="128"/>
      <c r="K3" s="128"/>
    </row>
    <row r="4" spans="1:11" x14ac:dyDescent="0.2">
      <c r="A4" s="18"/>
      <c r="B4" s="13"/>
    </row>
    <row r="5" spans="1:11" x14ac:dyDescent="0.2">
      <c r="A5" s="112"/>
      <c r="B5" s="113"/>
      <c r="F5" s="6"/>
      <c r="G5" s="6"/>
      <c r="H5" s="6"/>
    </row>
    <row r="6" spans="1:11" x14ac:dyDescent="0.2">
      <c r="A6" s="33"/>
      <c r="B6" s="34"/>
      <c r="C6" s="34"/>
      <c r="D6" s="34"/>
      <c r="E6" s="34"/>
      <c r="F6" s="34"/>
      <c r="G6" s="34"/>
    </row>
  </sheetData>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59"/>
  <sheetViews>
    <sheetView showGridLines="0" workbookViewId="0">
      <selection activeCell="C9" sqref="C9"/>
    </sheetView>
  </sheetViews>
  <sheetFormatPr baseColWidth="10" defaultRowHeight="12.75" x14ac:dyDescent="0.2"/>
  <cols>
    <col min="1" max="1" width="29.5703125" style="56" customWidth="1"/>
    <col min="2" max="2" width="4.85546875" style="56" customWidth="1"/>
    <col min="3" max="3" width="10.7109375" style="56" customWidth="1"/>
    <col min="4" max="4" width="3.42578125" style="56" customWidth="1"/>
    <col min="5" max="5" width="15.85546875" style="56" bestFit="1" customWidth="1"/>
    <col min="6" max="6" width="4.42578125" style="56" customWidth="1"/>
    <col min="7" max="7" width="12.5703125" style="56" bestFit="1" customWidth="1"/>
    <col min="8" max="8" width="13.7109375" style="56" customWidth="1"/>
    <col min="9" max="16384" width="11.42578125" style="56"/>
  </cols>
  <sheetData>
    <row r="1" spans="1:16" s="54" customFormat="1" ht="15.75" x14ac:dyDescent="0.25">
      <c r="A1" s="54" t="s">
        <v>136</v>
      </c>
    </row>
    <row r="3" spans="1:16" x14ac:dyDescent="0.2">
      <c r="A3" s="55" t="s">
        <v>54</v>
      </c>
      <c r="C3" s="48" t="str">
        <f>IF(Vereinbarung!B4="","",Vereinbarung!B4)</f>
        <v/>
      </c>
      <c r="D3" s="55"/>
      <c r="E3" s="55"/>
    </row>
    <row r="4" spans="1:16" x14ac:dyDescent="0.2">
      <c r="A4" s="57" t="s">
        <v>55</v>
      </c>
      <c r="C4" s="36" t="str">
        <f>IF(MAX(Vereinbarung!A35,Vereinbarung!D35,Vereinbarung!D42)=0,"",MAX(Vereinbarung!A35,Vereinbarung!D35,Vereinbarung!D42))</f>
        <v/>
      </c>
      <c r="D4" s="58" t="s">
        <v>99</v>
      </c>
    </row>
    <row r="5" spans="1:16" x14ac:dyDescent="0.2">
      <c r="A5" s="57" t="s">
        <v>56</v>
      </c>
      <c r="C5" s="36" t="str">
        <f>IF(Vereinbarung!B10="","",Vereinbarung!B10)</f>
        <v/>
      </c>
      <c r="D5" s="56" t="s">
        <v>57</v>
      </c>
      <c r="E5" s="37" t="str">
        <f>IF(Vereinbarung!F10="","",Vereinbarung!F10)</f>
        <v/>
      </c>
      <c r="F5" s="58"/>
    </row>
    <row r="6" spans="1:16" x14ac:dyDescent="0.2">
      <c r="A6" s="105" t="s">
        <v>108</v>
      </c>
      <c r="C6" s="36">
        <v>42999</v>
      </c>
      <c r="E6" s="106" t="str">
        <f>IF(C6="","",IF(C6=C7,C6,IF(C6&gt;C7,C6,"")))</f>
        <v/>
      </c>
      <c r="F6" s="58" t="str">
        <f>IF(E6="","","= massgebender Zeitpunkt")</f>
        <v/>
      </c>
      <c r="G6" s="107"/>
    </row>
    <row r="7" spans="1:16" x14ac:dyDescent="0.2">
      <c r="A7" s="105" t="s">
        <v>109</v>
      </c>
      <c r="C7" s="36">
        <v>43069</v>
      </c>
      <c r="E7" s="106">
        <f>IF(C7="","",IF(C7=C6,C7,IF(C7&gt;C6,C7,"")))</f>
        <v>43069</v>
      </c>
      <c r="F7" s="58" t="str">
        <f>IF(E7="","","= massgebender Zeitpunkt")</f>
        <v>= massgebender Zeitpunkt</v>
      </c>
      <c r="H7" s="108"/>
    </row>
    <row r="8" spans="1:16" x14ac:dyDescent="0.2">
      <c r="A8" s="57" t="s">
        <v>58</v>
      </c>
      <c r="C8" s="49">
        <v>3</v>
      </c>
      <c r="D8" s="59" t="s">
        <v>100</v>
      </c>
      <c r="G8" s="109">
        <f>IF(C9="","",IF(C6="",IF(C7="","",MAX(E6:E7)),MAX(E6:E7)))</f>
        <v>43069</v>
      </c>
      <c r="H8" s="110">
        <f>IF(G8="","",DAYS360(G8,C9))</f>
        <v>300</v>
      </c>
      <c r="K8" s="61" t="s">
        <v>130</v>
      </c>
      <c r="L8" s="61"/>
      <c r="M8" s="61"/>
      <c r="N8" s="61"/>
      <c r="O8" s="61"/>
      <c r="P8" s="61"/>
    </row>
    <row r="9" spans="1:16" x14ac:dyDescent="0.2">
      <c r="A9" s="57" t="s">
        <v>59</v>
      </c>
      <c r="C9" s="36">
        <v>43373</v>
      </c>
      <c r="E9" s="60" t="str">
        <f>IF(H8="","",IF(H8&gt;1079,"Keine Rückerstattungspflicht","Rückerstattungspflicht"))</f>
        <v>Rückerstattungspflicht</v>
      </c>
      <c r="G9" s="110"/>
      <c r="H9" s="127" t="str">
        <f>IF(E9="Rückerstattungspflicht","(ausser bei Mutterschaft)")</f>
        <v>(ausser bei Mutterschaft)</v>
      </c>
    </row>
    <row r="11" spans="1:16" x14ac:dyDescent="0.2">
      <c r="A11" s="61" t="s">
        <v>60</v>
      </c>
      <c r="C11" s="56" t="s">
        <v>61</v>
      </c>
      <c r="E11" s="56" t="s">
        <v>61</v>
      </c>
      <c r="H11" s="62" t="s">
        <v>62</v>
      </c>
      <c r="K11" s="59" t="s">
        <v>131</v>
      </c>
    </row>
    <row r="12" spans="1:16" x14ac:dyDescent="0.2">
      <c r="A12" s="61" t="s">
        <v>110</v>
      </c>
      <c r="C12" s="56" t="s">
        <v>63</v>
      </c>
      <c r="E12" s="56" t="s">
        <v>41</v>
      </c>
      <c r="H12" s="62" t="s">
        <v>63</v>
      </c>
    </row>
    <row r="13" spans="1:16" x14ac:dyDescent="0.2">
      <c r="A13" s="63" t="s">
        <v>64</v>
      </c>
      <c r="B13" s="64"/>
      <c r="C13" s="38">
        <f>Vereinbarung!C17</f>
        <v>10</v>
      </c>
      <c r="D13" s="62"/>
      <c r="E13" s="38">
        <f>Vereinbarung!E17</f>
        <v>70</v>
      </c>
      <c r="F13" s="65" t="s">
        <v>106</v>
      </c>
      <c r="H13" s="66">
        <f>IF(C13&gt;0.01,C13/(C13+E13),0)</f>
        <v>0.125</v>
      </c>
      <c r="K13" s="59" t="s">
        <v>132</v>
      </c>
    </row>
    <row r="14" spans="1:16" x14ac:dyDescent="0.2">
      <c r="A14" s="63" t="s">
        <v>0</v>
      </c>
      <c r="B14" s="64"/>
      <c r="C14" s="38">
        <f>Vereinbarung!C22</f>
        <v>9800</v>
      </c>
      <c r="D14" s="67"/>
      <c r="E14" s="38">
        <f>Vereinbarung!E22</f>
        <v>10700</v>
      </c>
      <c r="F14" s="56" t="s">
        <v>65</v>
      </c>
      <c r="H14" s="66">
        <f>IF(C14&gt;0.01,C14/(C14+E14),0)</f>
        <v>0.47804878048780486</v>
      </c>
    </row>
    <row r="15" spans="1:16" x14ac:dyDescent="0.2">
      <c r="A15" s="63" t="s">
        <v>1</v>
      </c>
      <c r="B15" s="64"/>
      <c r="C15" s="38">
        <f>Vereinbarung!C23</f>
        <v>0</v>
      </c>
      <c r="D15" s="67"/>
      <c r="E15" s="38">
        <f>Vereinbarung!E23</f>
        <v>700</v>
      </c>
      <c r="F15" s="56" t="s">
        <v>65</v>
      </c>
      <c r="H15" s="66">
        <f>IF(C15&gt;0.01,C15/(C15+E15),0)</f>
        <v>0</v>
      </c>
      <c r="K15" s="59" t="s">
        <v>133</v>
      </c>
    </row>
    <row r="16" spans="1:16" x14ac:dyDescent="0.2">
      <c r="A16" s="63" t="s">
        <v>2</v>
      </c>
      <c r="B16" s="64"/>
      <c r="C16" s="38">
        <f>Vereinbarung!C24</f>
        <v>0</v>
      </c>
      <c r="D16" s="67"/>
      <c r="E16" s="38">
        <f>Vereinbarung!E24</f>
        <v>1000</v>
      </c>
      <c r="F16" s="56" t="s">
        <v>65</v>
      </c>
      <c r="H16" s="66">
        <f>IF(C16&gt;0.01,C16/(C16+E16),0)</f>
        <v>0</v>
      </c>
    </row>
    <row r="17" spans="1:11" x14ac:dyDescent="0.2">
      <c r="A17" s="63" t="s">
        <v>47</v>
      </c>
      <c r="B17" s="64"/>
      <c r="C17" s="38">
        <f>Vereinbarung!C25</f>
        <v>0</v>
      </c>
      <c r="D17" s="67"/>
      <c r="E17" s="38">
        <f>Vereinbarung!E25</f>
        <v>400</v>
      </c>
      <c r="F17" s="56" t="s">
        <v>65</v>
      </c>
      <c r="H17" s="66">
        <f>IF(C17&gt;0.01,C17/(C17+E17),0)</f>
        <v>0</v>
      </c>
      <c r="K17" s="59" t="s">
        <v>135</v>
      </c>
    </row>
    <row r="18" spans="1:11" x14ac:dyDescent="0.2">
      <c r="K18" s="59" t="s">
        <v>134</v>
      </c>
    </row>
    <row r="19" spans="1:11" x14ac:dyDescent="0.2">
      <c r="A19" s="56" t="s">
        <v>66</v>
      </c>
      <c r="B19" s="56" t="s">
        <v>65</v>
      </c>
      <c r="C19" s="39">
        <v>1000</v>
      </c>
      <c r="D19" s="58" t="s">
        <v>67</v>
      </c>
    </row>
    <row r="20" spans="1:11" x14ac:dyDescent="0.2">
      <c r="A20" s="56" t="s">
        <v>68</v>
      </c>
      <c r="B20" s="56" t="s">
        <v>65</v>
      </c>
      <c r="C20" s="39">
        <v>0</v>
      </c>
      <c r="D20" s="58" t="s">
        <v>69</v>
      </c>
    </row>
    <row r="21" spans="1:11" x14ac:dyDescent="0.2">
      <c r="A21" s="56" t="s">
        <v>70</v>
      </c>
      <c r="C21" s="40">
        <v>84</v>
      </c>
      <c r="D21" s="61" t="s">
        <v>101</v>
      </c>
    </row>
    <row r="22" spans="1:11" x14ac:dyDescent="0.2">
      <c r="D22" s="58" t="s">
        <v>102</v>
      </c>
    </row>
    <row r="23" spans="1:11" ht="32.25" customHeight="1" x14ac:dyDescent="0.2">
      <c r="D23" s="201" t="s">
        <v>103</v>
      </c>
      <c r="E23" s="202"/>
      <c r="F23" s="202"/>
      <c r="G23" s="202"/>
      <c r="H23" s="202"/>
    </row>
    <row r="24" spans="1:11" ht="14.25" x14ac:dyDescent="0.2">
      <c r="A24" s="68" t="s">
        <v>71</v>
      </c>
      <c r="D24" s="41"/>
      <c r="E24" s="41"/>
      <c r="F24" s="41"/>
      <c r="G24" s="41"/>
      <c r="H24" s="41"/>
    </row>
    <row r="25" spans="1:11" ht="6.75" customHeight="1" x14ac:dyDescent="0.2">
      <c r="A25" s="69"/>
      <c r="D25" s="41"/>
      <c r="E25" s="41"/>
      <c r="F25" s="41"/>
      <c r="G25" s="41"/>
      <c r="H25" s="41"/>
    </row>
    <row r="26" spans="1:11" x14ac:dyDescent="0.2">
      <c r="A26" s="56" t="s">
        <v>72</v>
      </c>
      <c r="C26" s="70"/>
      <c r="D26" s="71"/>
      <c r="E26" s="42">
        <f>C8*360</f>
        <v>1080</v>
      </c>
      <c r="F26" s="56" t="s">
        <v>73</v>
      </c>
      <c r="G26" s="70"/>
      <c r="H26" s="72" t="s">
        <v>74</v>
      </c>
    </row>
    <row r="27" spans="1:11" x14ac:dyDescent="0.2">
      <c r="A27" s="59" t="s">
        <v>111</v>
      </c>
      <c r="C27" s="70"/>
      <c r="D27" s="73"/>
      <c r="E27" s="74">
        <f>DAYS360(G8,C9,TRUE)</f>
        <v>300</v>
      </c>
      <c r="F27" s="56" t="s">
        <v>73</v>
      </c>
      <c r="G27" s="70"/>
      <c r="H27" s="72"/>
    </row>
    <row r="28" spans="1:11" x14ac:dyDescent="0.2">
      <c r="A28" s="75">
        <f>G8+1</f>
        <v>43070</v>
      </c>
      <c r="B28" s="76" t="s">
        <v>57</v>
      </c>
      <c r="C28" s="77">
        <f>C9</f>
        <v>43373</v>
      </c>
      <c r="D28" s="71"/>
      <c r="E28" s="78"/>
      <c r="F28" s="78"/>
      <c r="G28" s="79"/>
      <c r="H28" s="78"/>
    </row>
    <row r="29" spans="1:11" ht="4.5" customHeight="1" x14ac:dyDescent="0.2">
      <c r="C29" s="70"/>
      <c r="D29" s="71"/>
      <c r="G29" s="70"/>
    </row>
    <row r="30" spans="1:11" x14ac:dyDescent="0.2">
      <c r="C30" s="80"/>
      <c r="D30" s="71"/>
      <c r="E30" s="81">
        <f>E26-E27</f>
        <v>780</v>
      </c>
      <c r="F30" s="71" t="s">
        <v>75</v>
      </c>
      <c r="G30" s="82">
        <f>E26</f>
        <v>1080</v>
      </c>
      <c r="H30" s="83">
        <f>E30/G30</f>
        <v>0.72222222222222221</v>
      </c>
    </row>
    <row r="31" spans="1:11" x14ac:dyDescent="0.2">
      <c r="C31" s="80"/>
      <c r="D31" s="71"/>
      <c r="E31" s="81"/>
      <c r="F31" s="71"/>
      <c r="G31" s="84"/>
      <c r="H31" s="59"/>
    </row>
    <row r="32" spans="1:11" x14ac:dyDescent="0.2">
      <c r="A32" s="61" t="s">
        <v>76</v>
      </c>
      <c r="E32" s="58"/>
    </row>
    <row r="33" spans="1:8" x14ac:dyDescent="0.2">
      <c r="A33" s="56" t="s">
        <v>77</v>
      </c>
      <c r="C33" s="52" t="s">
        <v>104</v>
      </c>
      <c r="D33" s="203">
        <f>MIN(E5,C9)</f>
        <v>43373</v>
      </c>
      <c r="E33" s="203"/>
    </row>
    <row r="34" spans="1:8" x14ac:dyDescent="0.2">
      <c r="A34" s="56" t="s">
        <v>78</v>
      </c>
      <c r="C34" s="53">
        <f>ROUND(Vereinbarung!B13/13*12*20,0)/20</f>
        <v>92307.7</v>
      </c>
      <c r="D34" s="85" t="s">
        <v>105</v>
      </c>
      <c r="E34" s="58"/>
      <c r="H34" s="43">
        <v>0</v>
      </c>
    </row>
    <row r="35" spans="1:8" x14ac:dyDescent="0.2">
      <c r="A35" s="56" t="s">
        <v>79</v>
      </c>
      <c r="C35" s="57">
        <v>1974</v>
      </c>
      <c r="D35" s="205" t="s">
        <v>126</v>
      </c>
      <c r="E35" s="206"/>
      <c r="F35" s="206"/>
      <c r="G35" s="206"/>
      <c r="H35" s="86"/>
    </row>
    <row r="36" spans="1:8" x14ac:dyDescent="0.2">
      <c r="A36" s="59" t="s">
        <v>127</v>
      </c>
      <c r="B36" s="62" t="s">
        <v>65</v>
      </c>
      <c r="C36" s="87">
        <f>ROUND((C34+H34/13*12)/C35,2)</f>
        <v>46.76</v>
      </c>
      <c r="E36" s="204" t="s">
        <v>80</v>
      </c>
      <c r="F36" s="205"/>
      <c r="G36" s="86">
        <f>D33</f>
        <v>43373</v>
      </c>
    </row>
    <row r="37" spans="1:8" x14ac:dyDescent="0.2">
      <c r="A37" s="56" t="s">
        <v>81</v>
      </c>
      <c r="C37" s="88">
        <f>C21</f>
        <v>84</v>
      </c>
      <c r="D37" s="89" t="s">
        <v>82</v>
      </c>
      <c r="E37" s="90">
        <f>C36</f>
        <v>46.76</v>
      </c>
      <c r="F37" s="91" t="s">
        <v>83</v>
      </c>
      <c r="G37" s="92">
        <f>ROUND(C37*E37*20,0)/20</f>
        <v>3927.85</v>
      </c>
      <c r="H37" s="93">
        <f>G37/G42</f>
        <v>0.74742871278650469</v>
      </c>
    </row>
    <row r="38" spans="1:8" x14ac:dyDescent="0.2">
      <c r="C38" s="94"/>
      <c r="D38" s="95" t="s">
        <v>107</v>
      </c>
      <c r="E38" s="96"/>
      <c r="F38" s="97"/>
      <c r="G38" s="92">
        <f>ROUND(G37/12*20,0)/20</f>
        <v>327.3</v>
      </c>
      <c r="H38" s="93">
        <f>G38/G42</f>
        <v>6.2281761700427207E-2</v>
      </c>
    </row>
    <row r="39" spans="1:8" x14ac:dyDescent="0.2">
      <c r="A39" s="61" t="s">
        <v>84</v>
      </c>
      <c r="F39" s="97" t="s">
        <v>83</v>
      </c>
      <c r="G39" s="44">
        <f>C19</f>
        <v>1000</v>
      </c>
      <c r="H39" s="93">
        <f>G39/G42</f>
        <v>0.19028952551306816</v>
      </c>
    </row>
    <row r="40" spans="1:8" x14ac:dyDescent="0.2">
      <c r="A40" s="61" t="s">
        <v>85</v>
      </c>
      <c r="F40" s="97" t="s">
        <v>83</v>
      </c>
      <c r="G40" s="44">
        <f>C20</f>
        <v>0</v>
      </c>
      <c r="H40" s="93">
        <f>G40/G42</f>
        <v>0</v>
      </c>
    </row>
    <row r="41" spans="1:8" ht="3.75" customHeight="1" x14ac:dyDescent="0.2">
      <c r="A41" s="61"/>
      <c r="F41" s="97"/>
      <c r="G41" s="98"/>
    </row>
    <row r="42" spans="1:8" x14ac:dyDescent="0.2">
      <c r="C42" s="70"/>
      <c r="D42" s="71"/>
      <c r="G42" s="70">
        <f>SUM(G37:G41)</f>
        <v>5255.15</v>
      </c>
    </row>
    <row r="43" spans="1:8" x14ac:dyDescent="0.2">
      <c r="A43" s="59" t="s">
        <v>112</v>
      </c>
      <c r="C43" s="70"/>
      <c r="D43" s="71"/>
      <c r="G43" s="79">
        <v>-5000</v>
      </c>
    </row>
    <row r="44" spans="1:8" x14ac:dyDescent="0.2">
      <c r="A44" s="61" t="s">
        <v>113</v>
      </c>
      <c r="C44" s="70"/>
      <c r="D44" s="71"/>
      <c r="G44" s="70">
        <f>MAX(SUM(G42:G43),0)</f>
        <v>255.14999999999964</v>
      </c>
    </row>
    <row r="45" spans="1:8" ht="13.5" thickBot="1" x14ac:dyDescent="0.25">
      <c r="A45" s="61" t="s">
        <v>86</v>
      </c>
      <c r="C45" s="66">
        <f>H30</f>
        <v>0.72222222222222221</v>
      </c>
      <c r="D45" s="89" t="s">
        <v>82</v>
      </c>
      <c r="E45" s="90">
        <f>G44</f>
        <v>255.14999999999964</v>
      </c>
      <c r="F45" s="99" t="s">
        <v>65</v>
      </c>
      <c r="G45" s="100">
        <f>ROUND(C45*E45*20,0)/20</f>
        <v>184.25</v>
      </c>
    </row>
    <row r="46" spans="1:8" ht="13.5" thickTop="1" x14ac:dyDescent="0.2">
      <c r="G46" s="62"/>
      <c r="H46" s="62"/>
    </row>
    <row r="47" spans="1:8" x14ac:dyDescent="0.2">
      <c r="B47" s="45" t="s">
        <v>82</v>
      </c>
      <c r="C47" s="56" t="s">
        <v>87</v>
      </c>
      <c r="E47" s="66"/>
      <c r="G47" s="46">
        <v>42248</v>
      </c>
      <c r="H47" s="101" t="s">
        <v>88</v>
      </c>
    </row>
    <row r="48" spans="1:8" ht="9" customHeight="1" x14ac:dyDescent="0.2">
      <c r="C48" s="58"/>
      <c r="E48" s="66"/>
      <c r="G48" s="62"/>
      <c r="H48" s="62"/>
    </row>
    <row r="49" spans="1:8" s="58" customFormat="1" ht="11.25" x14ac:dyDescent="0.2">
      <c r="C49" s="102"/>
      <c r="D49" s="103" t="s">
        <v>89</v>
      </c>
      <c r="F49" s="72" t="s">
        <v>90</v>
      </c>
      <c r="G49" s="104">
        <f>MIN(MIN(1-ROUND(G45*H37,0),G45-G61-G62),0)</f>
        <v>-137</v>
      </c>
      <c r="H49" s="93">
        <f>H37</f>
        <v>0.74742871278650469</v>
      </c>
    </row>
    <row r="50" spans="1:8" s="58" customFormat="1" ht="11.25" x14ac:dyDescent="0.2">
      <c r="F50" s="72" t="s">
        <v>91</v>
      </c>
      <c r="G50" s="126">
        <f>ROUND(G49/12*20,0)/20</f>
        <v>-11.4</v>
      </c>
      <c r="H50" s="93">
        <f>H38</f>
        <v>6.2281761700427207E-2</v>
      </c>
    </row>
    <row r="51" spans="1:8" s="58" customFormat="1" ht="11.25" x14ac:dyDescent="0.2">
      <c r="D51" s="103" t="s">
        <v>92</v>
      </c>
      <c r="F51" s="72" t="s">
        <v>93</v>
      </c>
      <c r="G51" s="104">
        <f>MIN(1-ROUND(G45*H51,0),0)</f>
        <v>0</v>
      </c>
      <c r="H51" s="93">
        <f>H40</f>
        <v>0</v>
      </c>
    </row>
    <row r="52" spans="1:8" s="58" customFormat="1" x14ac:dyDescent="0.2">
      <c r="C52" s="56"/>
      <c r="D52" s="103" t="s">
        <v>94</v>
      </c>
      <c r="F52" s="72" t="s">
        <v>129</v>
      </c>
      <c r="G52" s="104">
        <f>MIN(1-ROUND(G45*H52,0),0)</f>
        <v>-34</v>
      </c>
      <c r="H52" s="93">
        <f>H39</f>
        <v>0.19028952551306816</v>
      </c>
    </row>
    <row r="53" spans="1:8" ht="13.5" customHeight="1" x14ac:dyDescent="0.2">
      <c r="H53" s="62"/>
    </row>
    <row r="54" spans="1:8" x14ac:dyDescent="0.2">
      <c r="B54" s="45"/>
      <c r="C54" s="56" t="s">
        <v>95</v>
      </c>
      <c r="E54" s="66"/>
      <c r="G54" s="62"/>
      <c r="H54" s="47"/>
    </row>
    <row r="55" spans="1:8" x14ac:dyDescent="0.2">
      <c r="D55" s="71"/>
      <c r="G55" s="70"/>
    </row>
    <row r="56" spans="1:8" x14ac:dyDescent="0.2">
      <c r="A56" s="61" t="s">
        <v>96</v>
      </c>
    </row>
    <row r="57" spans="1:8" x14ac:dyDescent="0.2">
      <c r="A57" s="56" t="s">
        <v>97</v>
      </c>
    </row>
    <row r="59" spans="1:8" x14ac:dyDescent="0.2">
      <c r="A59" s="61" t="s">
        <v>98</v>
      </c>
    </row>
  </sheetData>
  <sheetProtection sheet="1" objects="1" scenarios="1"/>
  <mergeCells count="4">
    <mergeCell ref="D23:H23"/>
    <mergeCell ref="D33:E33"/>
    <mergeCell ref="E36:F36"/>
    <mergeCell ref="D35:G35"/>
  </mergeCells>
  <pageMargins left="0.98425196850393704" right="0.39370078740157483" top="0.59055118110236227" bottom="0.59055118110236227" header="0.51181102362204722" footer="0.51181102362204722"/>
  <pageSetup paperSize="9" scale="94" orientation="portrait" blackAndWhite="1" r:id="rId1"/>
  <headerFooter alignWithMargins="0">
    <oddFooter>&amp;L&amp;8V:\Gruppen\PD\Fort- und Weiterbildung\&amp;F   &amp;D</oddFooter>
  </headerFooter>
  <rowBreaks count="1" manualBreakCount="1">
    <brk id="5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61"/>
  <sheetViews>
    <sheetView showGridLines="0" showRowColHeaders="0" workbookViewId="0">
      <selection activeCell="E50" sqref="E50"/>
    </sheetView>
  </sheetViews>
  <sheetFormatPr baseColWidth="10" defaultRowHeight="12.75" x14ac:dyDescent="0.2"/>
  <cols>
    <col min="1" max="3" width="28.7109375" customWidth="1"/>
    <col min="5" max="5" width="27.85546875" customWidth="1"/>
    <col min="6" max="6" width="48.42578125" customWidth="1"/>
  </cols>
  <sheetData>
    <row r="1" spans="1:3" ht="18" x14ac:dyDescent="0.25">
      <c r="A1" s="114" t="s">
        <v>138</v>
      </c>
      <c r="B1" s="115"/>
      <c r="C1" s="115"/>
    </row>
    <row r="2" spans="1:3" ht="18" x14ac:dyDescent="0.25">
      <c r="A2" s="116" t="s">
        <v>137</v>
      </c>
      <c r="B2" s="117"/>
      <c r="C2" s="117"/>
    </row>
    <row r="3" spans="1:3" x14ac:dyDescent="0.2">
      <c r="A3" s="117"/>
      <c r="B3" s="117"/>
      <c r="C3" s="117"/>
    </row>
    <row r="4" spans="1:3" x14ac:dyDescent="0.2">
      <c r="A4" s="117"/>
      <c r="B4" s="117"/>
      <c r="C4" s="117"/>
    </row>
    <row r="5" spans="1:3" x14ac:dyDescent="0.2">
      <c r="A5" s="118"/>
      <c r="B5" s="119"/>
      <c r="C5" s="120"/>
    </row>
    <row r="6" spans="1:3" ht="53.25" customHeight="1" x14ac:dyDescent="0.2">
      <c r="A6" s="118" t="s">
        <v>32</v>
      </c>
      <c r="B6" s="119" t="s">
        <v>33</v>
      </c>
      <c r="C6" s="121" t="s">
        <v>117</v>
      </c>
    </row>
    <row r="7" spans="1:3" x14ac:dyDescent="0.2">
      <c r="A7" s="118"/>
      <c r="B7" s="119"/>
      <c r="C7" s="120"/>
    </row>
    <row r="8" spans="1:3" ht="38.25" x14ac:dyDescent="0.2">
      <c r="A8" s="118" t="s">
        <v>34</v>
      </c>
      <c r="B8" s="119" t="s">
        <v>35</v>
      </c>
      <c r="C8" s="121" t="s">
        <v>118</v>
      </c>
    </row>
    <row r="9" spans="1:3" x14ac:dyDescent="0.2">
      <c r="A9" s="118"/>
      <c r="B9" s="119"/>
      <c r="C9" s="121"/>
    </row>
    <row r="10" spans="1:3" x14ac:dyDescent="0.2">
      <c r="A10" s="118"/>
      <c r="B10" s="119"/>
      <c r="C10" s="120"/>
    </row>
    <row r="11" spans="1:3" x14ac:dyDescent="0.2">
      <c r="A11" s="118" t="s">
        <v>36</v>
      </c>
      <c r="B11" s="122" t="s">
        <v>114</v>
      </c>
      <c r="C11" s="121" t="s">
        <v>119</v>
      </c>
    </row>
    <row r="12" spans="1:3" x14ac:dyDescent="0.2">
      <c r="A12" s="118"/>
      <c r="B12" s="119"/>
      <c r="C12" s="120"/>
    </row>
    <row r="13" spans="1:3" ht="25.5" x14ac:dyDescent="0.2">
      <c r="A13" s="118" t="s">
        <v>37</v>
      </c>
      <c r="B13" s="119" t="s">
        <v>28</v>
      </c>
      <c r="C13" s="121" t="s">
        <v>120</v>
      </c>
    </row>
    <row r="14" spans="1:3" x14ac:dyDescent="0.2">
      <c r="A14" s="119"/>
      <c r="B14" s="119"/>
      <c r="C14" s="121" t="s">
        <v>115</v>
      </c>
    </row>
    <row r="15" spans="1:3" x14ac:dyDescent="0.2">
      <c r="A15" s="118"/>
      <c r="B15" s="119"/>
      <c r="C15" s="120"/>
    </row>
    <row r="16" spans="1:3" ht="25.5" x14ac:dyDescent="0.2">
      <c r="A16" s="118" t="s">
        <v>38</v>
      </c>
      <c r="B16" s="119" t="s">
        <v>48</v>
      </c>
      <c r="C16" s="121" t="s">
        <v>121</v>
      </c>
    </row>
    <row r="17" spans="1:3" ht="25.5" x14ac:dyDescent="0.2">
      <c r="A17" s="118"/>
      <c r="B17" s="119"/>
      <c r="C17" s="120" t="s">
        <v>39</v>
      </c>
    </row>
    <row r="18" spans="1:3" x14ac:dyDescent="0.2">
      <c r="A18" s="119"/>
      <c r="B18" s="119"/>
      <c r="C18" s="120"/>
    </row>
    <row r="19" spans="1:3" ht="25.5" x14ac:dyDescent="0.2">
      <c r="A19" s="119" t="s">
        <v>40</v>
      </c>
      <c r="B19" s="119" t="s">
        <v>41</v>
      </c>
      <c r="C19" s="121" t="s">
        <v>122</v>
      </c>
    </row>
    <row r="20" spans="1:3" ht="55.35" customHeight="1" x14ac:dyDescent="0.2">
      <c r="A20" s="119"/>
      <c r="B20" s="119"/>
      <c r="C20" s="120"/>
    </row>
    <row r="21" spans="1:3" ht="12.75" customHeight="1" x14ac:dyDescent="0.2">
      <c r="A21" s="119" t="s">
        <v>42</v>
      </c>
      <c r="B21" s="119" t="s">
        <v>41</v>
      </c>
      <c r="C21" s="121" t="s">
        <v>123</v>
      </c>
    </row>
    <row r="22" spans="1:3" x14ac:dyDescent="0.2">
      <c r="A22" s="119"/>
      <c r="B22" s="119"/>
      <c r="C22" s="121" t="s">
        <v>124</v>
      </c>
    </row>
    <row r="23" spans="1:3" ht="25.5" x14ac:dyDescent="0.2">
      <c r="A23" s="119"/>
      <c r="B23" s="119"/>
      <c r="C23" s="120" t="s">
        <v>128</v>
      </c>
    </row>
    <row r="24" spans="1:3" x14ac:dyDescent="0.2">
      <c r="A24" s="119"/>
      <c r="B24" s="119"/>
      <c r="C24" s="120"/>
    </row>
    <row r="25" spans="1:3" x14ac:dyDescent="0.2">
      <c r="A25" s="119"/>
      <c r="B25" s="119"/>
      <c r="C25" s="120"/>
    </row>
    <row r="26" spans="1:3" ht="25.5" x14ac:dyDescent="0.2">
      <c r="A26" s="119" t="s">
        <v>43</v>
      </c>
      <c r="B26" s="119" t="s">
        <v>44</v>
      </c>
      <c r="C26" s="121" t="s">
        <v>125</v>
      </c>
    </row>
    <row r="27" spans="1:3" x14ac:dyDescent="0.2">
      <c r="A27" s="119"/>
      <c r="B27" s="119"/>
      <c r="C27" s="120"/>
    </row>
    <row r="28" spans="1:3" x14ac:dyDescent="0.2">
      <c r="A28" s="119"/>
      <c r="B28" s="119"/>
      <c r="C28" s="120"/>
    </row>
    <row r="29" spans="1:3" x14ac:dyDescent="0.2">
      <c r="A29" s="119"/>
      <c r="B29" s="119"/>
      <c r="C29" s="120"/>
    </row>
    <row r="30" spans="1:3" x14ac:dyDescent="0.2">
      <c r="A30" s="117"/>
      <c r="B30" s="117"/>
      <c r="C30" s="117"/>
    </row>
    <row r="31" spans="1:3" s="111" customFormat="1" x14ac:dyDescent="0.2">
      <c r="A31" s="123" t="s">
        <v>52</v>
      </c>
      <c r="B31" s="122"/>
      <c r="C31" s="122"/>
    </row>
    <row r="32" spans="1:3" x14ac:dyDescent="0.2">
      <c r="A32" s="129" t="s">
        <v>139</v>
      </c>
      <c r="B32" s="125"/>
      <c r="C32" s="125"/>
    </row>
    <row r="33" spans="1:3" x14ac:dyDescent="0.2">
      <c r="A33" s="124" t="s">
        <v>49</v>
      </c>
      <c r="B33" s="125"/>
      <c r="C33" s="125"/>
    </row>
    <row r="34" spans="1:3" x14ac:dyDescent="0.2">
      <c r="A34" s="124" t="s">
        <v>50</v>
      </c>
      <c r="B34" s="125"/>
      <c r="C34" s="125"/>
    </row>
    <row r="35" spans="1:3" x14ac:dyDescent="0.2">
      <c r="A35" s="124" t="s">
        <v>51</v>
      </c>
      <c r="B35" s="125"/>
      <c r="C35" s="125"/>
    </row>
    <row r="36" spans="1:3" x14ac:dyDescent="0.2">
      <c r="A36" s="117"/>
      <c r="B36" s="117"/>
      <c r="C36" s="117"/>
    </row>
    <row r="37" spans="1:3" x14ac:dyDescent="0.2">
      <c r="A37" s="117" t="s">
        <v>116</v>
      </c>
      <c r="B37" s="117"/>
      <c r="C37" s="117"/>
    </row>
    <row r="38" spans="1:3" x14ac:dyDescent="0.2">
      <c r="A38" s="117" t="s">
        <v>45</v>
      </c>
      <c r="B38" s="117"/>
      <c r="C38" s="117"/>
    </row>
    <row r="39" spans="1:3" x14ac:dyDescent="0.2">
      <c r="A39" s="117" t="s">
        <v>46</v>
      </c>
      <c r="B39" s="117"/>
      <c r="C39" s="117"/>
    </row>
    <row r="40" spans="1:3" x14ac:dyDescent="0.2">
      <c r="A40" s="117"/>
      <c r="B40" s="117"/>
      <c r="C40" s="117"/>
    </row>
    <row r="41" spans="1:3" x14ac:dyDescent="0.2">
      <c r="A41" s="117" t="s">
        <v>53</v>
      </c>
      <c r="B41" s="117"/>
      <c r="C41" s="117"/>
    </row>
    <row r="56" spans="1:3" x14ac:dyDescent="0.2">
      <c r="A56" s="35"/>
      <c r="B56" s="11"/>
      <c r="C56" s="11"/>
    </row>
    <row r="57" spans="1:3" x14ac:dyDescent="0.2">
      <c r="A57" s="35"/>
      <c r="B57" s="11"/>
      <c r="C57" s="11"/>
    </row>
    <row r="58" spans="1:3" x14ac:dyDescent="0.2">
      <c r="A58" s="35"/>
      <c r="B58" s="11"/>
      <c r="C58" s="11"/>
    </row>
    <row r="59" spans="1:3" x14ac:dyDescent="0.2">
      <c r="A59" s="35"/>
      <c r="B59" s="11"/>
      <c r="C59" s="11"/>
    </row>
    <row r="60" spans="1:3" x14ac:dyDescent="0.2">
      <c r="A60" s="35"/>
      <c r="B60" s="11"/>
      <c r="C60" s="11"/>
    </row>
    <row r="61" spans="1:3" x14ac:dyDescent="0.2">
      <c r="A61" s="35"/>
      <c r="B61" s="11"/>
      <c r="C61" s="11"/>
    </row>
  </sheetData>
  <sheetProtection sheet="1" objects="1" scenarios="1"/>
  <pageMargins left="0.70866141732283472" right="0.70866141732283472" top="0.78740157480314965" bottom="0.78740157480314965"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Vereinbarung</vt:lpstr>
      <vt:lpstr>Merkblatt Bundessubventionen</vt:lpstr>
      <vt:lpstr>Beteiligungsansätze</vt:lpstr>
      <vt:lpstr>Rückforderung_neu</vt:lpstr>
      <vt:lpstr>Laufweg</vt:lpstr>
      <vt:lpstr>Beteiligungsansätze!Druckbereich</vt:lpstr>
      <vt:lpstr>Laufweg!Druckbereich</vt:lpstr>
      <vt:lpstr>Vereinbarung!Druckbereich</vt:lpstr>
    </vt:vector>
  </TitlesOfParts>
  <Company>Kanton St. Gallen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Kanton St. Gallen</dc:creator>
  <cp:lastModifiedBy>Roggenkemper Werner BZRA</cp:lastModifiedBy>
  <cp:lastPrinted>2018-09-03T13:07:09Z</cp:lastPrinted>
  <dcterms:created xsi:type="dcterms:W3CDTF">2001-07-11T13:01:27Z</dcterms:created>
  <dcterms:modified xsi:type="dcterms:W3CDTF">2020-12-22T08:59:52Z</dcterms:modified>
</cp:coreProperties>
</file>